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ReDO_2019\Programs\AdvocacyActions\Projects\2021\Institutional\Chisinau_ChildrenRightsActionPlan\Implementare\Costificare\30.07.2021\"/>
    </mc:Choice>
  </mc:AlternateContent>
  <bookViews>
    <workbookView xWindow="0" yWindow="825" windowWidth="20700" windowHeight="10950" tabRatio="926" activeTab="1"/>
  </bookViews>
  <sheets>
    <sheet name="re" sheetId="131" r:id="rId1"/>
    <sheet name="PIP_O3" sheetId="261" r:id="rId2"/>
    <sheet name="Buget_03" sheetId="24" r:id="rId3"/>
    <sheet name="3.1.1.1" sheetId="35" r:id="rId4"/>
    <sheet name="3.1.1.2" sheetId="301" r:id="rId5"/>
    <sheet name="3.1.1.3" sheetId="302" r:id="rId6"/>
    <sheet name="3.1.1.4" sheetId="303" r:id="rId7"/>
    <sheet name="3.1.1.5" sheetId="304" r:id="rId8"/>
    <sheet name="3.1.2.1" sheetId="305" r:id="rId9"/>
    <sheet name="3.1.2.2" sheetId="306" r:id="rId10"/>
    <sheet name="3.1.2.3" sheetId="307" r:id="rId11"/>
    <sheet name="3.1.2.4" sheetId="308" r:id="rId12"/>
    <sheet name="3.1.2.5" sheetId="309" r:id="rId13"/>
    <sheet name="3.1.2.6" sheetId="356" r:id="rId14"/>
    <sheet name="3.1.2.7" sheetId="311" r:id="rId15"/>
    <sheet name="3.1.2.8" sheetId="312" r:id="rId16"/>
    <sheet name="3.1.2.9" sheetId="313" r:id="rId17"/>
    <sheet name="3.1.3.1" sheetId="314" r:id="rId18"/>
    <sheet name="3.1.3.2" sheetId="315" r:id="rId19"/>
    <sheet name="3.1.3.3" sheetId="316" r:id="rId20"/>
    <sheet name="3.1.3.4" sheetId="317" r:id="rId21"/>
    <sheet name="3.1.3.5" sheetId="318" r:id="rId22"/>
    <sheet name="3.1.3.6" sheetId="319" r:id="rId23"/>
    <sheet name="3.1.3.7" sheetId="320" r:id="rId24"/>
    <sheet name="3.1.3.8" sheetId="321" r:id="rId25"/>
    <sheet name="3.1.3.9" sheetId="322" r:id="rId26"/>
    <sheet name="3.1.3.10" sheetId="323" r:id="rId27"/>
    <sheet name="3.2.1.1" sheetId="324" r:id="rId28"/>
    <sheet name="3.2.1.2" sheetId="325" r:id="rId29"/>
    <sheet name="3.2.1.3" sheetId="326" r:id="rId30"/>
    <sheet name="3.2.1.4" sheetId="327" r:id="rId31"/>
    <sheet name="3.2.1.5" sheetId="328" r:id="rId32"/>
    <sheet name="3.2.1.6" sheetId="329" r:id="rId33"/>
    <sheet name="3.2.2.1" sheetId="330" r:id="rId34"/>
    <sheet name="3.2.2.2" sheetId="331" r:id="rId35"/>
    <sheet name="3.2.2.3" sheetId="332" r:id="rId36"/>
    <sheet name="3.2.3.1" sheetId="333" r:id="rId37"/>
    <sheet name="3.2.3.2" sheetId="334" r:id="rId38"/>
    <sheet name="3.2.3.3" sheetId="335" r:id="rId39"/>
    <sheet name="3.2.3.4" sheetId="336" r:id="rId40"/>
    <sheet name="3.2.3.5" sheetId="337" r:id="rId41"/>
    <sheet name="3.2.4.1" sheetId="338" r:id="rId42"/>
    <sheet name="3.2.4.2" sheetId="339" r:id="rId43"/>
    <sheet name="3.2.4.3" sheetId="340" r:id="rId44"/>
    <sheet name="3.2.4.4" sheetId="341" r:id="rId45"/>
    <sheet name="3.2.4.5" sheetId="342" r:id="rId46"/>
    <sheet name="3.2.4.6" sheetId="343" r:id="rId47"/>
    <sheet name="3.2.4.7" sheetId="344" r:id="rId48"/>
    <sheet name="3.2.5.1" sheetId="345" r:id="rId49"/>
    <sheet name="3.2.5.2" sheetId="346" r:id="rId50"/>
    <sheet name="3.2.5.3" sheetId="347" r:id="rId51"/>
    <sheet name="3.2.5.4" sheetId="348" r:id="rId52"/>
    <sheet name="3.2.5.5" sheetId="349" r:id="rId53"/>
    <sheet name="3.3.1.1" sheetId="350" r:id="rId54"/>
    <sheet name="3.3.1.2" sheetId="351" r:id="rId55"/>
    <sheet name="3.3.1.3" sheetId="352" r:id="rId56"/>
    <sheet name="3.3.1.4" sheetId="353" r:id="rId57"/>
    <sheet name="3.3.2.1" sheetId="354" r:id="rId58"/>
    <sheet name="3.3.2.2" sheetId="355" r:id="rId59"/>
  </sheets>
  <externalReferences>
    <externalReference r:id="rId60"/>
  </externalReferences>
  <definedNames>
    <definedName name="_xlnm._FilterDatabase" localSheetId="2" hidden="1">Buget_03!$A$2:$AB$76</definedName>
    <definedName name="_xlnm._FilterDatabase" localSheetId="1" hidden="1">PIP_O3!$B$2:$H$35</definedName>
    <definedName name="_ftn1" localSheetId="2">Buget_03!#REF!</definedName>
    <definedName name="_ftn1" localSheetId="1">PIP_O3!#REF!</definedName>
    <definedName name="_ftnref1" localSheetId="2">Buget_03!#REF!</definedName>
    <definedName name="_ftnref1" localSheetId="1">PIP_O3!#REF!</definedName>
  </definedNames>
  <calcPr calcId="162913"/>
</workbook>
</file>

<file path=xl/calcChain.xml><?xml version="1.0" encoding="utf-8"?>
<calcChain xmlns="http://schemas.openxmlformats.org/spreadsheetml/2006/main">
  <c r="D19" i="24" l="1"/>
  <c r="F19" i="24"/>
  <c r="G19" i="24"/>
  <c r="H19" i="24"/>
  <c r="I19" i="24"/>
  <c r="J19" i="24"/>
  <c r="K19" i="24"/>
  <c r="L19" i="24"/>
  <c r="M19" i="24"/>
  <c r="N19" i="24"/>
  <c r="O19" i="24"/>
  <c r="P19" i="24"/>
  <c r="Q19" i="24"/>
  <c r="R19" i="24"/>
  <c r="S19" i="24"/>
  <c r="T19" i="24"/>
  <c r="U19" i="24"/>
  <c r="V19" i="24"/>
  <c r="W19" i="24"/>
  <c r="X19" i="24"/>
  <c r="Y19" i="24"/>
  <c r="Z19" i="24"/>
  <c r="AA19" i="24"/>
  <c r="E19" i="24"/>
  <c r="C19" i="24"/>
  <c r="G51" i="349"/>
  <c r="H51" i="349"/>
  <c r="AB50" i="349"/>
  <c r="AB51" i="349"/>
  <c r="AB49" i="349"/>
  <c r="X50" i="349"/>
  <c r="X51" i="349"/>
  <c r="X49" i="349"/>
  <c r="T50" i="349"/>
  <c r="T51" i="349"/>
  <c r="T49" i="349"/>
  <c r="F51" i="349"/>
  <c r="E50" i="349"/>
  <c r="E49" i="349"/>
  <c r="E63" i="348"/>
  <c r="AB64" i="348"/>
  <c r="AB62" i="348"/>
  <c r="X64" i="348"/>
  <c r="X62" i="348"/>
  <c r="E62" i="348"/>
  <c r="AB53" i="348"/>
  <c r="X53" i="348"/>
  <c r="AB58" i="348"/>
  <c r="X58" i="348"/>
  <c r="E59" i="348"/>
  <c r="E54" i="348"/>
  <c r="E64" i="348"/>
  <c r="F64" i="348" s="1"/>
  <c r="S63" i="348"/>
  <c r="O63" i="348"/>
  <c r="K63" i="348"/>
  <c r="J63" i="348"/>
  <c r="I63" i="348"/>
  <c r="S62" i="348"/>
  <c r="O62" i="348"/>
  <c r="J62" i="348"/>
  <c r="I62" i="348"/>
  <c r="F62" i="348"/>
  <c r="AB49" i="348"/>
  <c r="F51" i="348"/>
  <c r="X51" i="348" s="1"/>
  <c r="X49" i="348"/>
  <c r="E49" i="348"/>
  <c r="E50" i="348"/>
  <c r="E51" i="348"/>
  <c r="D49" i="348"/>
  <c r="AB50" i="347"/>
  <c r="AB49" i="347"/>
  <c r="X50" i="347"/>
  <c r="X49" i="347"/>
  <c r="T50" i="347"/>
  <c r="T49" i="347"/>
  <c r="P50" i="347"/>
  <c r="P49" i="347"/>
  <c r="L50" i="347"/>
  <c r="L49" i="347"/>
  <c r="K49" i="347"/>
  <c r="E50" i="347"/>
  <c r="E49" i="347"/>
  <c r="AB56" i="346"/>
  <c r="AB55" i="346"/>
  <c r="X56" i="346"/>
  <c r="X55" i="346"/>
  <c r="AB53" i="346"/>
  <c r="AB52" i="346"/>
  <c r="X53" i="346"/>
  <c r="X52" i="346"/>
  <c r="AB50" i="346"/>
  <c r="AB49" i="346"/>
  <c r="X50" i="346"/>
  <c r="X49" i="346"/>
  <c r="T50" i="346"/>
  <c r="T49" i="346"/>
  <c r="E56" i="346"/>
  <c r="E55" i="346"/>
  <c r="E53" i="346"/>
  <c r="E52" i="346"/>
  <c r="E50" i="346"/>
  <c r="E49" i="346"/>
  <c r="D56" i="346"/>
  <c r="D55" i="346"/>
  <c r="D53" i="346"/>
  <c r="AB49" i="344"/>
  <c r="X49" i="344"/>
  <c r="T49" i="344"/>
  <c r="P49" i="344"/>
  <c r="L49" i="344"/>
  <c r="K49" i="344"/>
  <c r="E49" i="344"/>
  <c r="D49" i="344"/>
  <c r="AB53" i="340"/>
  <c r="AB52" i="340"/>
  <c r="AB49" i="340"/>
  <c r="X53" i="340"/>
  <c r="X52" i="340"/>
  <c r="X49" i="340"/>
  <c r="P64" i="340"/>
  <c r="T53" i="340"/>
  <c r="T52" i="340"/>
  <c r="T49" i="340"/>
  <c r="P53" i="340"/>
  <c r="P52" i="340"/>
  <c r="P49" i="340"/>
  <c r="L53" i="340"/>
  <c r="L52" i="340"/>
  <c r="L49" i="340"/>
  <c r="K49" i="340"/>
  <c r="E53" i="340"/>
  <c r="E52" i="340"/>
  <c r="E49" i="340"/>
  <c r="AB52" i="339"/>
  <c r="AB50" i="339"/>
  <c r="AB49" i="339"/>
  <c r="X52" i="339"/>
  <c r="X50" i="339"/>
  <c r="X49" i="339"/>
  <c r="T52" i="339"/>
  <c r="T50" i="339"/>
  <c r="T49" i="339"/>
  <c r="P52" i="339"/>
  <c r="P50" i="339"/>
  <c r="P49" i="339"/>
  <c r="L52" i="339"/>
  <c r="L50" i="339"/>
  <c r="L49" i="339"/>
  <c r="K49" i="339"/>
  <c r="E52" i="339"/>
  <c r="E49" i="339"/>
  <c r="E50" i="339"/>
  <c r="D49" i="339"/>
  <c r="O64" i="338"/>
  <c r="P64" i="338"/>
  <c r="P59" i="338"/>
  <c r="P50" i="338"/>
  <c r="P49" i="338"/>
  <c r="E50" i="338"/>
  <c r="E49" i="338"/>
  <c r="AB49" i="337"/>
  <c r="X49" i="337"/>
  <c r="T49" i="337"/>
  <c r="P49" i="337"/>
  <c r="E49" i="337"/>
  <c r="AB59" i="336"/>
  <c r="AB58" i="336"/>
  <c r="X59" i="336"/>
  <c r="X58" i="336"/>
  <c r="T59" i="336"/>
  <c r="T58" i="336"/>
  <c r="P59" i="336"/>
  <c r="P58" i="336"/>
  <c r="L59" i="336"/>
  <c r="L58" i="336"/>
  <c r="E58" i="336"/>
  <c r="AB50" i="332"/>
  <c r="AB49" i="332"/>
  <c r="X50" i="332"/>
  <c r="X49" i="332"/>
  <c r="T50" i="332"/>
  <c r="T49" i="332"/>
  <c r="P50" i="332"/>
  <c r="P49" i="332"/>
  <c r="L50" i="332"/>
  <c r="L49" i="332"/>
  <c r="K49" i="332"/>
  <c r="E50" i="332"/>
  <c r="E49" i="332"/>
  <c r="P64" i="329"/>
  <c r="P52" i="329"/>
  <c r="P49" i="329"/>
  <c r="E49" i="329"/>
  <c r="E52" i="329"/>
  <c r="AB49" i="328"/>
  <c r="X49" i="328"/>
  <c r="T49" i="328"/>
  <c r="P49" i="328"/>
  <c r="L49" i="328"/>
  <c r="K49" i="328" s="1"/>
  <c r="E49" i="328"/>
  <c r="D49" i="328"/>
  <c r="AB59" i="327"/>
  <c r="AB60" i="327"/>
  <c r="AB61" i="327"/>
  <c r="AB62" i="327"/>
  <c r="AB58" i="327"/>
  <c r="AB49" i="327"/>
  <c r="X59" i="327"/>
  <c r="X60" i="327"/>
  <c r="X61" i="327"/>
  <c r="X62" i="327"/>
  <c r="X58" i="327"/>
  <c r="X49" i="327"/>
  <c r="T59" i="327"/>
  <c r="T60" i="327"/>
  <c r="T61" i="327"/>
  <c r="T62" i="327"/>
  <c r="T58" i="327"/>
  <c r="T49" i="327"/>
  <c r="P64" i="327"/>
  <c r="P59" i="327"/>
  <c r="P60" i="327"/>
  <c r="P61" i="327"/>
  <c r="P62" i="327"/>
  <c r="P58" i="327"/>
  <c r="P49" i="327"/>
  <c r="K49" i="327"/>
  <c r="E49" i="327"/>
  <c r="E61" i="327"/>
  <c r="E60" i="327"/>
  <c r="E59" i="327"/>
  <c r="E58" i="327"/>
  <c r="P49" i="326"/>
  <c r="E49" i="326"/>
  <c r="L49" i="325"/>
  <c r="K49" i="325" s="1"/>
  <c r="E49" i="325"/>
  <c r="F49" i="325"/>
  <c r="AB56" i="323"/>
  <c r="X56" i="323"/>
  <c r="T56" i="323"/>
  <c r="AB55" i="323"/>
  <c r="X55" i="323"/>
  <c r="T55" i="323"/>
  <c r="AB52" i="323"/>
  <c r="X52" i="323"/>
  <c r="T52" i="323"/>
  <c r="AB49" i="323"/>
  <c r="X49" i="323"/>
  <c r="T49" i="323"/>
  <c r="E56" i="323"/>
  <c r="E55" i="323"/>
  <c r="E52" i="323"/>
  <c r="E49" i="323"/>
  <c r="F64" i="322"/>
  <c r="G64" i="322"/>
  <c r="AB50" i="321"/>
  <c r="AB49" i="321"/>
  <c r="X50" i="321"/>
  <c r="X49" i="321"/>
  <c r="T50" i="321"/>
  <c r="T49" i="321"/>
  <c r="AB49" i="320"/>
  <c r="X49" i="320"/>
  <c r="T49" i="320"/>
  <c r="AB49" i="318"/>
  <c r="X49" i="318"/>
  <c r="T49" i="318"/>
  <c r="E49" i="318"/>
  <c r="D49" i="318"/>
  <c r="G64" i="317"/>
  <c r="G64" i="316"/>
  <c r="G64" i="315"/>
  <c r="F64" i="313"/>
  <c r="F64" i="312"/>
  <c r="F64" i="311"/>
  <c r="AB49" i="308"/>
  <c r="X49" i="308"/>
  <c r="T49" i="308"/>
  <c r="P49" i="308"/>
  <c r="L49" i="308"/>
  <c r="E49" i="308"/>
  <c r="L52" i="307"/>
  <c r="K52" i="307" s="1"/>
  <c r="P52" i="307"/>
  <c r="T52" i="307"/>
  <c r="X52" i="307"/>
  <c r="AB52" i="307"/>
  <c r="AB51" i="307"/>
  <c r="X51" i="307"/>
  <c r="T51" i="307"/>
  <c r="P51" i="307"/>
  <c r="L51" i="307"/>
  <c r="K51" i="307"/>
  <c r="E52" i="307"/>
  <c r="D52" i="307"/>
  <c r="R51" i="306"/>
  <c r="AB58" i="305"/>
  <c r="AB57" i="305"/>
  <c r="X58" i="305"/>
  <c r="X57" i="305"/>
  <c r="T58" i="305"/>
  <c r="T57" i="305"/>
  <c r="P58" i="305"/>
  <c r="P57" i="305"/>
  <c r="L58" i="305"/>
  <c r="L57" i="305"/>
  <c r="AB55" i="305"/>
  <c r="X55" i="305"/>
  <c r="T55" i="305"/>
  <c r="P55" i="305"/>
  <c r="L55" i="305"/>
  <c r="AB54" i="305"/>
  <c r="X54" i="305"/>
  <c r="T54" i="305"/>
  <c r="P54" i="305"/>
  <c r="L54" i="305"/>
  <c r="K51" i="305"/>
  <c r="AB51" i="305"/>
  <c r="X51" i="305"/>
  <c r="T51" i="305"/>
  <c r="P51" i="305"/>
  <c r="L51" i="305"/>
  <c r="E58" i="305"/>
  <c r="D57" i="305"/>
  <c r="E57" i="305"/>
  <c r="E55" i="305"/>
  <c r="D54" i="305"/>
  <c r="E54" i="305"/>
  <c r="D51" i="305"/>
  <c r="E51" i="305"/>
  <c r="D51" i="304"/>
  <c r="E51" i="304"/>
  <c r="E52" i="304"/>
  <c r="E51" i="303"/>
  <c r="AD66" i="304"/>
  <c r="AC66" i="304"/>
  <c r="Z66" i="304"/>
  <c r="Y66" i="304"/>
  <c r="U66" i="304"/>
  <c r="N66" i="304"/>
  <c r="M66" i="304"/>
  <c r="AA64" i="304"/>
  <c r="S64" i="304"/>
  <c r="K64" i="304"/>
  <c r="J64" i="304"/>
  <c r="I64" i="304"/>
  <c r="E64" i="304"/>
  <c r="X64" i="304" s="1"/>
  <c r="AA63" i="304"/>
  <c r="X63" i="304"/>
  <c r="W63" i="304"/>
  <c r="S63" i="304"/>
  <c r="K63" i="304"/>
  <c r="J63" i="304"/>
  <c r="I63" i="304"/>
  <c r="H63" i="304"/>
  <c r="G63" i="304" s="1"/>
  <c r="F63" i="304"/>
  <c r="AA62" i="304"/>
  <c r="X62" i="304"/>
  <c r="H62" i="304" s="1"/>
  <c r="G62" i="304" s="1"/>
  <c r="W62" i="304"/>
  <c r="S62" i="304"/>
  <c r="K62" i="304"/>
  <c r="J62" i="304"/>
  <c r="I62" i="304"/>
  <c r="F62" i="304"/>
  <c r="AA61" i="304"/>
  <c r="X61" i="304"/>
  <c r="W61" i="304"/>
  <c r="S61" i="304"/>
  <c r="K61" i="304"/>
  <c r="J61" i="304"/>
  <c r="I61" i="304"/>
  <c r="H61" i="304"/>
  <c r="G61" i="304"/>
  <c r="F61" i="304"/>
  <c r="AA60" i="304"/>
  <c r="X60" i="304"/>
  <c r="W60" i="304" s="1"/>
  <c r="S60" i="304"/>
  <c r="O60" i="304"/>
  <c r="K60" i="304"/>
  <c r="J60" i="304"/>
  <c r="I60" i="304"/>
  <c r="F60" i="304"/>
  <c r="AA59" i="304"/>
  <c r="W59" i="304"/>
  <c r="S59" i="304"/>
  <c r="R59" i="304"/>
  <c r="O59" i="304" s="1"/>
  <c r="K59" i="304"/>
  <c r="AA58" i="304"/>
  <c r="W58" i="304"/>
  <c r="V58" i="304"/>
  <c r="S58" i="304"/>
  <c r="O58" i="304"/>
  <c r="K58" i="304"/>
  <c r="J58" i="304"/>
  <c r="I58" i="304"/>
  <c r="H58" i="304"/>
  <c r="G58" i="304" s="1"/>
  <c r="F58" i="304"/>
  <c r="AA57" i="304"/>
  <c r="W57" i="304"/>
  <c r="V57" i="304"/>
  <c r="J57" i="304" s="1"/>
  <c r="G57" i="304" s="1"/>
  <c r="O57" i="304"/>
  <c r="K57" i="304"/>
  <c r="I57" i="304"/>
  <c r="H57" i="304"/>
  <c r="F57" i="304"/>
  <c r="AA56" i="304"/>
  <c r="W56" i="304"/>
  <c r="S56" i="304"/>
  <c r="R56" i="304"/>
  <c r="O56" i="304"/>
  <c r="K56" i="304"/>
  <c r="AA55" i="304"/>
  <c r="W55" i="304"/>
  <c r="S55" i="304"/>
  <c r="O55" i="304"/>
  <c r="K55" i="304"/>
  <c r="J55" i="304"/>
  <c r="I55" i="304"/>
  <c r="H55" i="304"/>
  <c r="G55" i="304"/>
  <c r="F55" i="304"/>
  <c r="AA54" i="304"/>
  <c r="X54" i="304"/>
  <c r="H54" i="304" s="1"/>
  <c r="G54" i="304" s="1"/>
  <c r="W54" i="304"/>
  <c r="V54" i="304"/>
  <c r="S54" i="304"/>
  <c r="O54" i="304"/>
  <c r="K54" i="304"/>
  <c r="J54" i="304"/>
  <c r="I54" i="304"/>
  <c r="F54" i="304"/>
  <c r="AA53" i="304"/>
  <c r="W53" i="304"/>
  <c r="S53" i="304"/>
  <c r="R53" i="304"/>
  <c r="R66" i="304" s="1"/>
  <c r="K53" i="304"/>
  <c r="J52" i="304"/>
  <c r="I52" i="304"/>
  <c r="D52" i="304"/>
  <c r="J51" i="304"/>
  <c r="J66" i="304" s="1"/>
  <c r="I51" i="304"/>
  <c r="I66" i="304" s="1"/>
  <c r="F44" i="304"/>
  <c r="F43" i="304"/>
  <c r="D41" i="304"/>
  <c r="F41" i="304" s="1"/>
  <c r="F40" i="304" s="1"/>
  <c r="F38" i="304"/>
  <c r="F37" i="304"/>
  <c r="F35" i="304"/>
  <c r="D27" i="304"/>
  <c r="D34" i="304" s="1"/>
  <c r="F34" i="304" s="1"/>
  <c r="D26" i="304"/>
  <c r="D30" i="304" s="1"/>
  <c r="F30" i="304" s="1"/>
  <c r="D14" i="304"/>
  <c r="D13" i="304"/>
  <c r="A27" i="304"/>
  <c r="A26" i="304"/>
  <c r="AB52" i="303"/>
  <c r="X52" i="303"/>
  <c r="T52" i="303"/>
  <c r="P52" i="303"/>
  <c r="L52" i="303"/>
  <c r="D52" i="303"/>
  <c r="E52" i="303"/>
  <c r="D51" i="303"/>
  <c r="F63" i="348" l="1"/>
  <c r="AA62" i="348"/>
  <c r="AB51" i="348"/>
  <c r="F51" i="304"/>
  <c r="AB51" i="304" s="1"/>
  <c r="F52" i="304"/>
  <c r="AB52" i="304" s="1"/>
  <c r="AA52" i="304" s="1"/>
  <c r="H64" i="304"/>
  <c r="G64" i="304" s="1"/>
  <c r="W64" i="304"/>
  <c r="H60" i="304"/>
  <c r="G60" i="304" s="1"/>
  <c r="F64" i="304"/>
  <c r="V66" i="304"/>
  <c r="D29" i="304"/>
  <c r="F29" i="304" s="1"/>
  <c r="F46" i="304" s="1"/>
  <c r="D42" i="304"/>
  <c r="F42" i="304" s="1"/>
  <c r="O53" i="304"/>
  <c r="S57" i="304"/>
  <c r="D32" i="304"/>
  <c r="F32" i="304" s="1"/>
  <c r="D31" i="304"/>
  <c r="F31" i="304" s="1"/>
  <c r="AD64" i="356"/>
  <c r="AC64" i="356"/>
  <c r="AB64" i="356"/>
  <c r="Z64" i="356"/>
  <c r="Y64" i="356"/>
  <c r="V64" i="356"/>
  <c r="U64" i="356"/>
  <c r="T64" i="356"/>
  <c r="N64" i="356"/>
  <c r="M64" i="356"/>
  <c r="L64" i="356"/>
  <c r="AA62" i="356"/>
  <c r="S62" i="356"/>
  <c r="K62" i="356"/>
  <c r="J62" i="356"/>
  <c r="I62" i="356"/>
  <c r="E62" i="356"/>
  <c r="X62" i="356" s="1"/>
  <c r="AA61" i="356"/>
  <c r="X61" i="356"/>
  <c r="W61" i="356" s="1"/>
  <c r="S61" i="356"/>
  <c r="K61" i="356"/>
  <c r="J61" i="356"/>
  <c r="I61" i="356"/>
  <c r="H61" i="356"/>
  <c r="G61" i="356" s="1"/>
  <c r="F61" i="356"/>
  <c r="AA60" i="356"/>
  <c r="X60" i="356"/>
  <c r="H60" i="356" s="1"/>
  <c r="G60" i="356" s="1"/>
  <c r="S60" i="356"/>
  <c r="K60" i="356"/>
  <c r="J60" i="356"/>
  <c r="I60" i="356"/>
  <c r="F60" i="356"/>
  <c r="AA59" i="356"/>
  <c r="X59" i="356"/>
  <c r="W59" i="356"/>
  <c r="S59" i="356"/>
  <c r="K59" i="356"/>
  <c r="J59" i="356"/>
  <c r="I59" i="356"/>
  <c r="H59" i="356"/>
  <c r="G59" i="356" s="1"/>
  <c r="F59" i="356"/>
  <c r="AA58" i="356"/>
  <c r="X58" i="356"/>
  <c r="W58" i="356" s="1"/>
  <c r="S58" i="356"/>
  <c r="O58" i="356"/>
  <c r="K58" i="356"/>
  <c r="J58" i="356"/>
  <c r="I58" i="356"/>
  <c r="F58" i="356"/>
  <c r="AA57" i="356"/>
  <c r="W57" i="356"/>
  <c r="S57" i="356"/>
  <c r="R57" i="356"/>
  <c r="O57" i="356"/>
  <c r="K57" i="356"/>
  <c r="AA56" i="356"/>
  <c r="W56" i="356"/>
  <c r="V56" i="356"/>
  <c r="S56" i="356" s="1"/>
  <c r="O56" i="356"/>
  <c r="K56" i="356"/>
  <c r="J56" i="356"/>
  <c r="I56" i="356"/>
  <c r="H56" i="356"/>
  <c r="G56" i="356" s="1"/>
  <c r="F56" i="356"/>
  <c r="AA55" i="356"/>
  <c r="W55" i="356"/>
  <c r="V55" i="356"/>
  <c r="J55" i="356" s="1"/>
  <c r="G55" i="356" s="1"/>
  <c r="S55" i="356"/>
  <c r="O55" i="356"/>
  <c r="K55" i="356"/>
  <c r="I55" i="356"/>
  <c r="H55" i="356"/>
  <c r="F55" i="356"/>
  <c r="AA54" i="356"/>
  <c r="W54" i="356"/>
  <c r="S54" i="356"/>
  <c r="R54" i="356"/>
  <c r="R64" i="356" s="1"/>
  <c r="O54" i="356"/>
  <c r="K54" i="356"/>
  <c r="AA53" i="356"/>
  <c r="W53" i="356"/>
  <c r="S53" i="356"/>
  <c r="O53" i="356"/>
  <c r="K53" i="356"/>
  <c r="K64" i="356" s="1"/>
  <c r="J53" i="356"/>
  <c r="I53" i="356"/>
  <c r="H53" i="356"/>
  <c r="G53" i="356"/>
  <c r="F53" i="356"/>
  <c r="AA52" i="356"/>
  <c r="X52" i="356"/>
  <c r="H52" i="356" s="1"/>
  <c r="G52" i="356" s="1"/>
  <c r="W52" i="356"/>
  <c r="V52" i="356"/>
  <c r="J52" i="356" s="1"/>
  <c r="S52" i="356"/>
  <c r="O52" i="356"/>
  <c r="K52" i="356"/>
  <c r="I52" i="356"/>
  <c r="F52" i="356"/>
  <c r="AA51" i="356"/>
  <c r="W51" i="356"/>
  <c r="S51" i="356"/>
  <c r="O51" i="356"/>
  <c r="K51" i="356"/>
  <c r="H51" i="356"/>
  <c r="G51" i="356"/>
  <c r="F51" i="356"/>
  <c r="AA50" i="356"/>
  <c r="W50" i="356"/>
  <c r="S50" i="356"/>
  <c r="O50" i="356"/>
  <c r="K50" i="356"/>
  <c r="J50" i="356"/>
  <c r="I50" i="356"/>
  <c r="I64" i="356" s="1"/>
  <c r="H50" i="356"/>
  <c r="F50" i="356"/>
  <c r="AA49" i="356"/>
  <c r="AA64" i="356" s="1"/>
  <c r="W49" i="356"/>
  <c r="S49" i="356"/>
  <c r="O49" i="356"/>
  <c r="O64" i="356" s="1"/>
  <c r="J49" i="356"/>
  <c r="J64" i="356" s="1"/>
  <c r="I49" i="356"/>
  <c r="H49" i="356"/>
  <c r="F49" i="356"/>
  <c r="F42" i="356"/>
  <c r="F41" i="356"/>
  <c r="F36" i="356"/>
  <c r="F35" i="356"/>
  <c r="F33" i="356"/>
  <c r="D28" i="356"/>
  <c r="F28" i="356" s="1"/>
  <c r="D25" i="356"/>
  <c r="D32" i="356" s="1"/>
  <c r="F32" i="356" s="1"/>
  <c r="A25" i="356"/>
  <c r="D24" i="356"/>
  <c r="D40" i="356" s="1"/>
  <c r="F40" i="356" s="1"/>
  <c r="A24" i="356"/>
  <c r="D12" i="356"/>
  <c r="D11" i="356"/>
  <c r="AB63" i="348" l="1"/>
  <c r="AA63" i="348" s="1"/>
  <c r="X63" i="348"/>
  <c r="H62" i="348"/>
  <c r="G62" i="348" s="1"/>
  <c r="W62" i="348"/>
  <c r="W63" i="348"/>
  <c r="P51" i="304"/>
  <c r="O51" i="304" s="1"/>
  <c r="O66" i="304" s="1"/>
  <c r="T51" i="304"/>
  <c r="S51" i="304" s="1"/>
  <c r="S66" i="304" s="1"/>
  <c r="L51" i="304"/>
  <c r="X51" i="304"/>
  <c r="F66" i="304"/>
  <c r="P52" i="304"/>
  <c r="O52" i="304" s="1"/>
  <c r="T52" i="304"/>
  <c r="S52" i="304" s="1"/>
  <c r="X52" i="304"/>
  <c r="W52" i="304" s="1"/>
  <c r="L52" i="304"/>
  <c r="L66" i="304" s="1"/>
  <c r="AB66" i="304"/>
  <c r="AA51" i="304"/>
  <c r="AA66" i="304" s="1"/>
  <c r="K51" i="304"/>
  <c r="K52" i="304"/>
  <c r="H52" i="304"/>
  <c r="G52" i="304" s="1"/>
  <c r="W51" i="304"/>
  <c r="W66" i="304" s="1"/>
  <c r="X66" i="304"/>
  <c r="H62" i="356"/>
  <c r="G62" i="356" s="1"/>
  <c r="W62" i="356"/>
  <c r="S64" i="356"/>
  <c r="H58" i="356"/>
  <c r="G58" i="356" s="1"/>
  <c r="F62" i="356"/>
  <c r="F64" i="356" s="1"/>
  <c r="D29" i="356"/>
  <c r="F29" i="356" s="1"/>
  <c r="W60" i="356"/>
  <c r="W64" i="356" s="1"/>
  <c r="X64" i="356"/>
  <c r="D30" i="356"/>
  <c r="F30" i="356" s="1"/>
  <c r="D39" i="356"/>
  <c r="F39" i="356" s="1"/>
  <c r="F38" i="356" s="1"/>
  <c r="G49" i="356"/>
  <c r="G50" i="356"/>
  <c r="D27" i="356"/>
  <c r="F27" i="356" s="1"/>
  <c r="H63" i="348" l="1"/>
  <c r="G63" i="348" s="1"/>
  <c r="T66" i="304"/>
  <c r="H51" i="304"/>
  <c r="K66" i="304"/>
  <c r="H66" i="304"/>
  <c r="G51" i="304"/>
  <c r="G66" i="304" s="1"/>
  <c r="F44" i="356"/>
  <c r="G64" i="356"/>
  <c r="H64" i="356"/>
  <c r="H9" i="261" l="1"/>
  <c r="H10" i="261"/>
  <c r="H11" i="261"/>
  <c r="H16" i="261"/>
  <c r="H17" i="261"/>
  <c r="H18" i="261"/>
  <c r="H20" i="261"/>
  <c r="H21" i="261"/>
  <c r="H22" i="261"/>
  <c r="H24" i="261"/>
  <c r="H25" i="261"/>
  <c r="H27" i="261"/>
  <c r="H28" i="261"/>
  <c r="H29" i="261"/>
  <c r="H30" i="261"/>
  <c r="H31" i="261"/>
  <c r="H32" i="261"/>
  <c r="H36" i="261"/>
  <c r="H38" i="261"/>
  <c r="H39" i="261"/>
  <c r="H40" i="261"/>
  <c r="H42" i="261"/>
  <c r="H43" i="261"/>
  <c r="H44" i="261"/>
  <c r="H45" i="261"/>
  <c r="H46" i="261"/>
  <c r="H47" i="261"/>
  <c r="H48" i="261"/>
  <c r="H49" i="261"/>
  <c r="H50" i="261"/>
  <c r="H51" i="261"/>
  <c r="H53" i="261"/>
  <c r="H56" i="261"/>
  <c r="H57" i="261"/>
  <c r="H58" i="261"/>
  <c r="H59" i="261"/>
  <c r="H61" i="261"/>
  <c r="H63" i="261"/>
  <c r="H66" i="261"/>
  <c r="H67" i="261"/>
  <c r="H68" i="261"/>
  <c r="H69" i="261"/>
  <c r="H70" i="261"/>
  <c r="H71" i="261"/>
  <c r="H72" i="261"/>
  <c r="H73" i="261"/>
  <c r="H74" i="261"/>
  <c r="G9" i="261"/>
  <c r="G10" i="261"/>
  <c r="G11" i="261"/>
  <c r="G14" i="261"/>
  <c r="G15" i="261"/>
  <c r="G16" i="261"/>
  <c r="G17" i="261"/>
  <c r="G18" i="261"/>
  <c r="G20" i="261"/>
  <c r="G21" i="261"/>
  <c r="G22" i="261"/>
  <c r="G24" i="261"/>
  <c r="G25" i="261"/>
  <c r="G27" i="261"/>
  <c r="G28" i="261"/>
  <c r="G29" i="261"/>
  <c r="G30" i="261"/>
  <c r="G31" i="261"/>
  <c r="G32" i="261"/>
  <c r="G33" i="261"/>
  <c r="G35" i="261"/>
  <c r="G36" i="261"/>
  <c r="G37" i="261"/>
  <c r="G38" i="261"/>
  <c r="G39" i="261"/>
  <c r="G40" i="261"/>
  <c r="G41" i="261"/>
  <c r="G42" i="261"/>
  <c r="G43" i="261"/>
  <c r="G44" i="261"/>
  <c r="G45" i="261"/>
  <c r="G46" i="261"/>
  <c r="G47" i="261"/>
  <c r="G48" i="261"/>
  <c r="G49" i="261"/>
  <c r="G50" i="261"/>
  <c r="G51" i="261"/>
  <c r="G52" i="261"/>
  <c r="G53" i="261"/>
  <c r="G54" i="261"/>
  <c r="G55" i="261"/>
  <c r="G56" i="261"/>
  <c r="G57" i="261"/>
  <c r="G58" i="261"/>
  <c r="G59" i="261"/>
  <c r="G61" i="261"/>
  <c r="G62" i="261"/>
  <c r="G63" i="261"/>
  <c r="G66" i="261"/>
  <c r="G67" i="261"/>
  <c r="G68" i="261"/>
  <c r="G69" i="261"/>
  <c r="G70" i="261"/>
  <c r="G71" i="261"/>
  <c r="G72" i="261"/>
  <c r="G73" i="261"/>
  <c r="G74" i="261"/>
  <c r="F9" i="261"/>
  <c r="F10" i="261"/>
  <c r="F18" i="261"/>
  <c r="F20" i="261"/>
  <c r="F21" i="261"/>
  <c r="F22" i="261"/>
  <c r="F24" i="261"/>
  <c r="F27" i="261"/>
  <c r="F29" i="261"/>
  <c r="F36" i="261"/>
  <c r="F43" i="261"/>
  <c r="F44" i="261"/>
  <c r="F47" i="261"/>
  <c r="F48" i="261"/>
  <c r="F49" i="261"/>
  <c r="F56" i="261"/>
  <c r="F57" i="261"/>
  <c r="F58" i="261"/>
  <c r="F61" i="261"/>
  <c r="F68" i="261"/>
  <c r="F69" i="261"/>
  <c r="F70" i="261"/>
  <c r="F72" i="261"/>
  <c r="F73" i="261"/>
  <c r="F74" i="261"/>
  <c r="E36" i="261"/>
  <c r="E43" i="261"/>
  <c r="E44" i="261"/>
  <c r="E47" i="261"/>
  <c r="E48" i="261"/>
  <c r="E49" i="261"/>
  <c r="E56" i="261"/>
  <c r="E57" i="261"/>
  <c r="E58" i="261"/>
  <c r="E61" i="261"/>
  <c r="E68" i="261"/>
  <c r="E69" i="261"/>
  <c r="E70" i="261"/>
  <c r="E72" i="261"/>
  <c r="E73" i="261"/>
  <c r="E74" i="261"/>
  <c r="E24" i="261"/>
  <c r="E25" i="261"/>
  <c r="E29" i="261"/>
  <c r="E9" i="261"/>
  <c r="E10" i="261"/>
  <c r="E18" i="261"/>
  <c r="E20" i="261"/>
  <c r="E21" i="261"/>
  <c r="E22" i="261"/>
  <c r="F8" i="261"/>
  <c r="G8" i="261"/>
  <c r="H8" i="261"/>
  <c r="E8" i="261"/>
  <c r="H23" i="24"/>
  <c r="I23" i="24"/>
  <c r="J23" i="24"/>
  <c r="K23" i="24"/>
  <c r="L23" i="24"/>
  <c r="M23" i="24"/>
  <c r="N23" i="24"/>
  <c r="O23" i="24"/>
  <c r="R23" i="24"/>
  <c r="V23" i="24"/>
  <c r="W23" i="24"/>
  <c r="Z23" i="24"/>
  <c r="AA23" i="24"/>
  <c r="F35" i="24"/>
  <c r="J35" i="24"/>
  <c r="N35" i="24"/>
  <c r="O35" i="24"/>
  <c r="R35" i="24"/>
  <c r="V35" i="24"/>
  <c r="W35" i="24"/>
  <c r="Z35" i="24"/>
  <c r="AA35" i="24"/>
  <c r="F42" i="24"/>
  <c r="G42" i="24"/>
  <c r="J42" i="24"/>
  <c r="K42" i="24"/>
  <c r="M42" i="24"/>
  <c r="N42" i="24"/>
  <c r="O42" i="24"/>
  <c r="R42" i="24"/>
  <c r="S42" i="24"/>
  <c r="V42" i="24"/>
  <c r="W42" i="24"/>
  <c r="Z42" i="24"/>
  <c r="AA42" i="24"/>
  <c r="F46" i="24"/>
  <c r="G46" i="24"/>
  <c r="J46" i="24"/>
  <c r="K46" i="24"/>
  <c r="M46" i="24"/>
  <c r="N46" i="24"/>
  <c r="O46" i="24"/>
  <c r="R46" i="24"/>
  <c r="S46" i="24"/>
  <c r="V46" i="24"/>
  <c r="W46" i="24"/>
  <c r="Z46" i="24"/>
  <c r="AA46" i="24"/>
  <c r="F52" i="24"/>
  <c r="J52" i="24"/>
  <c r="K52" i="24"/>
  <c r="N52" i="24"/>
  <c r="O52" i="24"/>
  <c r="R52" i="24"/>
  <c r="V52" i="24"/>
  <c r="W52" i="24"/>
  <c r="Z52" i="24"/>
  <c r="AA52" i="24"/>
  <c r="F66" i="24"/>
  <c r="G66" i="24"/>
  <c r="H66" i="24"/>
  <c r="I66" i="24"/>
  <c r="J66" i="24"/>
  <c r="K66" i="24"/>
  <c r="L66" i="24"/>
  <c r="M66" i="24"/>
  <c r="N66" i="24"/>
  <c r="O66" i="24"/>
  <c r="P66" i="24"/>
  <c r="Q66" i="24"/>
  <c r="R66" i="24"/>
  <c r="S66" i="24"/>
  <c r="V66" i="24"/>
  <c r="W66" i="24"/>
  <c r="X66" i="24"/>
  <c r="Y66" i="24"/>
  <c r="Z66" i="24"/>
  <c r="AA66" i="24"/>
  <c r="F67" i="24"/>
  <c r="G67" i="24"/>
  <c r="H67" i="24"/>
  <c r="I67" i="24"/>
  <c r="J67" i="24"/>
  <c r="K67" i="24"/>
  <c r="L67" i="24"/>
  <c r="M67" i="24"/>
  <c r="N67" i="24"/>
  <c r="O67" i="24"/>
  <c r="P67" i="24"/>
  <c r="Q67" i="24"/>
  <c r="R67" i="24"/>
  <c r="S67" i="24"/>
  <c r="V67" i="24"/>
  <c r="W67" i="24"/>
  <c r="X67" i="24"/>
  <c r="Y67" i="24"/>
  <c r="Z67" i="24"/>
  <c r="AA67" i="24"/>
  <c r="E72" i="24"/>
  <c r="F72" i="24"/>
  <c r="G72" i="24"/>
  <c r="H72" i="24"/>
  <c r="I72" i="24"/>
  <c r="J72" i="24"/>
  <c r="K72" i="24"/>
  <c r="L72" i="24"/>
  <c r="M72" i="24"/>
  <c r="N72" i="24"/>
  <c r="O72" i="24"/>
  <c r="P72" i="24"/>
  <c r="Q72" i="24"/>
  <c r="R72" i="24"/>
  <c r="S72" i="24"/>
  <c r="T72" i="24"/>
  <c r="U72" i="24"/>
  <c r="V72" i="24"/>
  <c r="W72" i="24"/>
  <c r="X72" i="24"/>
  <c r="Y72" i="24"/>
  <c r="Z72" i="24"/>
  <c r="AA72" i="24"/>
  <c r="D72" i="24"/>
  <c r="D74" i="24"/>
  <c r="E74" i="24"/>
  <c r="F74" i="24"/>
  <c r="G74" i="24"/>
  <c r="I74" i="24"/>
  <c r="J74" i="24"/>
  <c r="K74" i="24"/>
  <c r="L74" i="24"/>
  <c r="M74" i="24"/>
  <c r="N74" i="24"/>
  <c r="O74" i="24"/>
  <c r="P74" i="24"/>
  <c r="Q74" i="24"/>
  <c r="R74" i="24"/>
  <c r="S74" i="24"/>
  <c r="T74" i="24"/>
  <c r="U74" i="24"/>
  <c r="V74" i="24"/>
  <c r="W74" i="24"/>
  <c r="X74" i="24"/>
  <c r="Y74" i="24"/>
  <c r="Z74" i="24"/>
  <c r="AA74" i="24"/>
  <c r="H74" i="24"/>
  <c r="D73" i="24"/>
  <c r="E73" i="24"/>
  <c r="F73" i="24"/>
  <c r="G73" i="24"/>
  <c r="I73" i="24"/>
  <c r="J73" i="24"/>
  <c r="K73" i="24"/>
  <c r="L73" i="24"/>
  <c r="M73" i="24"/>
  <c r="N73" i="24"/>
  <c r="O73" i="24"/>
  <c r="P73" i="24"/>
  <c r="Q73" i="24"/>
  <c r="R73" i="24"/>
  <c r="S73" i="24"/>
  <c r="T73" i="24"/>
  <c r="U73" i="24"/>
  <c r="V73" i="24"/>
  <c r="W73" i="24"/>
  <c r="X73" i="24"/>
  <c r="Y73" i="24"/>
  <c r="Z73" i="24"/>
  <c r="AA73" i="24"/>
  <c r="H73" i="24"/>
  <c r="F71" i="24"/>
  <c r="G71" i="24"/>
  <c r="I71" i="24"/>
  <c r="J71" i="24"/>
  <c r="K71" i="24"/>
  <c r="L71" i="24"/>
  <c r="M71" i="24"/>
  <c r="N71" i="24"/>
  <c r="O71" i="24"/>
  <c r="P71" i="24"/>
  <c r="Q71" i="24"/>
  <c r="R71" i="24"/>
  <c r="S71" i="24"/>
  <c r="V71" i="24"/>
  <c r="W71" i="24"/>
  <c r="X71" i="24"/>
  <c r="Y71" i="24"/>
  <c r="Z71" i="24"/>
  <c r="AA71" i="24"/>
  <c r="H71" i="24"/>
  <c r="D70" i="24"/>
  <c r="E70" i="24"/>
  <c r="F70" i="24"/>
  <c r="G70" i="24"/>
  <c r="I70" i="24"/>
  <c r="J70" i="24"/>
  <c r="K70" i="24"/>
  <c r="L70" i="24"/>
  <c r="M70" i="24"/>
  <c r="N70" i="24"/>
  <c r="O70" i="24"/>
  <c r="P70" i="24"/>
  <c r="Q70" i="24"/>
  <c r="R70" i="24"/>
  <c r="S70" i="24"/>
  <c r="T70" i="24"/>
  <c r="U70" i="24"/>
  <c r="V70" i="24"/>
  <c r="W70" i="24"/>
  <c r="X70" i="24"/>
  <c r="Y70" i="24"/>
  <c r="Z70" i="24"/>
  <c r="AA70" i="24"/>
  <c r="H70" i="24"/>
  <c r="D69" i="24"/>
  <c r="E69" i="24"/>
  <c r="F69" i="24"/>
  <c r="G69" i="24"/>
  <c r="I69" i="24"/>
  <c r="J69" i="24"/>
  <c r="K69" i="24"/>
  <c r="L69" i="24"/>
  <c r="M69" i="24"/>
  <c r="N69" i="24"/>
  <c r="O69" i="24"/>
  <c r="P69" i="24"/>
  <c r="Q69" i="24"/>
  <c r="R69" i="24"/>
  <c r="S69" i="24"/>
  <c r="T69" i="24"/>
  <c r="U69" i="24"/>
  <c r="V69" i="24"/>
  <c r="W69" i="24"/>
  <c r="X69" i="24"/>
  <c r="Y69" i="24"/>
  <c r="Z69" i="24"/>
  <c r="AA69" i="24"/>
  <c r="H69" i="24"/>
  <c r="D68" i="24"/>
  <c r="E68" i="24"/>
  <c r="F68" i="24"/>
  <c r="G68" i="24"/>
  <c r="I68" i="24"/>
  <c r="J68" i="24"/>
  <c r="K68" i="24"/>
  <c r="L68" i="24"/>
  <c r="M68" i="24"/>
  <c r="N68" i="24"/>
  <c r="O68" i="24"/>
  <c r="P68" i="24"/>
  <c r="Q68" i="24"/>
  <c r="R68" i="24"/>
  <c r="S68" i="24"/>
  <c r="T68" i="24"/>
  <c r="U68" i="24"/>
  <c r="V68" i="24"/>
  <c r="W68" i="24"/>
  <c r="X68" i="24"/>
  <c r="Y68" i="24"/>
  <c r="Z68" i="24"/>
  <c r="AA68" i="24"/>
  <c r="H68" i="24"/>
  <c r="I65" i="24"/>
  <c r="J65" i="24"/>
  <c r="K65" i="24"/>
  <c r="L65" i="24"/>
  <c r="M65" i="24"/>
  <c r="N65" i="24"/>
  <c r="O65" i="24"/>
  <c r="R65" i="24"/>
  <c r="S65" i="24"/>
  <c r="V65" i="24"/>
  <c r="W65" i="24"/>
  <c r="Z65" i="24"/>
  <c r="AA65" i="24"/>
  <c r="M64" i="24"/>
  <c r="M60" i="24" s="1"/>
  <c r="N64" i="24"/>
  <c r="N60" i="24" s="1"/>
  <c r="N34" i="24" s="1"/>
  <c r="F63" i="24"/>
  <c r="G63" i="24"/>
  <c r="J63" i="24"/>
  <c r="K63" i="24"/>
  <c r="M63" i="24"/>
  <c r="N63" i="24"/>
  <c r="O63" i="24"/>
  <c r="R63" i="24"/>
  <c r="S63" i="24"/>
  <c r="V63" i="24"/>
  <c r="W63" i="24"/>
  <c r="Z63" i="24"/>
  <c r="AA63" i="24"/>
  <c r="F62" i="24"/>
  <c r="I62" i="24"/>
  <c r="J62" i="24"/>
  <c r="K62" i="24"/>
  <c r="L62" i="24"/>
  <c r="M62" i="24"/>
  <c r="N62" i="24"/>
  <c r="O62" i="24"/>
  <c r="R62" i="24"/>
  <c r="V62" i="24"/>
  <c r="W62" i="24"/>
  <c r="Z62" i="24"/>
  <c r="AA62" i="24"/>
  <c r="H62" i="24"/>
  <c r="D61" i="24"/>
  <c r="E61" i="24"/>
  <c r="F61" i="24"/>
  <c r="G61" i="24"/>
  <c r="I61" i="24"/>
  <c r="J61" i="24"/>
  <c r="K61" i="24"/>
  <c r="L61" i="24"/>
  <c r="M61" i="24"/>
  <c r="N61" i="24"/>
  <c r="O61" i="24"/>
  <c r="P61" i="24"/>
  <c r="Q61" i="24"/>
  <c r="R61" i="24"/>
  <c r="S61" i="24"/>
  <c r="T61" i="24"/>
  <c r="U61" i="24"/>
  <c r="V61" i="24"/>
  <c r="W61" i="24"/>
  <c r="X61" i="24"/>
  <c r="Y61" i="24"/>
  <c r="Z61" i="24"/>
  <c r="AA61" i="24"/>
  <c r="H61" i="24"/>
  <c r="F59" i="24"/>
  <c r="G59" i="24"/>
  <c r="J59" i="24"/>
  <c r="K59" i="24"/>
  <c r="M59" i="24"/>
  <c r="N59" i="24"/>
  <c r="O59" i="24"/>
  <c r="R59" i="24"/>
  <c r="S59" i="24"/>
  <c r="V59" i="24"/>
  <c r="W59" i="24"/>
  <c r="Z59" i="24"/>
  <c r="AA59" i="24"/>
  <c r="D58" i="24"/>
  <c r="E58" i="24"/>
  <c r="F58" i="24"/>
  <c r="G58" i="24"/>
  <c r="I58" i="24"/>
  <c r="J58" i="24"/>
  <c r="K58" i="24"/>
  <c r="L58" i="24"/>
  <c r="M58" i="24"/>
  <c r="N58" i="24"/>
  <c r="O58" i="24"/>
  <c r="P58" i="24"/>
  <c r="Q58" i="24"/>
  <c r="R58" i="24"/>
  <c r="S58" i="24"/>
  <c r="T58" i="24"/>
  <c r="U58" i="24"/>
  <c r="V58" i="24"/>
  <c r="W58" i="24"/>
  <c r="X58" i="24"/>
  <c r="Y58" i="24"/>
  <c r="Z58" i="24"/>
  <c r="AA58" i="24"/>
  <c r="H58" i="24"/>
  <c r="D57" i="24"/>
  <c r="E57" i="24"/>
  <c r="F57" i="24"/>
  <c r="G57" i="24"/>
  <c r="I57" i="24"/>
  <c r="J57" i="24"/>
  <c r="K57" i="24"/>
  <c r="L57" i="24"/>
  <c r="M57" i="24"/>
  <c r="N57" i="24"/>
  <c r="O57" i="24"/>
  <c r="P57" i="24"/>
  <c r="Q57" i="24"/>
  <c r="R57" i="24"/>
  <c r="S57" i="24"/>
  <c r="T57" i="24"/>
  <c r="U57" i="24"/>
  <c r="V57" i="24"/>
  <c r="W57" i="24"/>
  <c r="X57" i="24"/>
  <c r="Y57" i="24"/>
  <c r="Z57" i="24"/>
  <c r="AA57" i="24"/>
  <c r="H57" i="24"/>
  <c r="D56" i="24"/>
  <c r="E56" i="24"/>
  <c r="F56" i="24"/>
  <c r="G56" i="24"/>
  <c r="I56" i="24"/>
  <c r="J56" i="24"/>
  <c r="K56" i="24"/>
  <c r="L56" i="24"/>
  <c r="M56" i="24"/>
  <c r="N56" i="24"/>
  <c r="O56" i="24"/>
  <c r="P56" i="24"/>
  <c r="Q56" i="24"/>
  <c r="R56" i="24"/>
  <c r="S56" i="24"/>
  <c r="T56" i="24"/>
  <c r="U56" i="24"/>
  <c r="V56" i="24"/>
  <c r="W56" i="24"/>
  <c r="X56" i="24"/>
  <c r="Y56" i="24"/>
  <c r="Z56" i="24"/>
  <c r="AA56" i="24"/>
  <c r="H56" i="24"/>
  <c r="F55" i="24"/>
  <c r="J55" i="24"/>
  <c r="K55" i="24"/>
  <c r="M55" i="24"/>
  <c r="M52" i="24" s="1"/>
  <c r="N55" i="24"/>
  <c r="O55" i="24"/>
  <c r="R55" i="24"/>
  <c r="V55" i="24"/>
  <c r="W55" i="24"/>
  <c r="Z55" i="24"/>
  <c r="AA55" i="24"/>
  <c r="F54" i="24"/>
  <c r="J54" i="24"/>
  <c r="K54" i="24"/>
  <c r="M54" i="24"/>
  <c r="N54" i="24"/>
  <c r="O54" i="24"/>
  <c r="R54" i="24"/>
  <c r="V54" i="24"/>
  <c r="W54" i="24"/>
  <c r="Z54" i="24"/>
  <c r="AA54" i="24"/>
  <c r="F53" i="24"/>
  <c r="G53" i="24"/>
  <c r="I53" i="24"/>
  <c r="J53" i="24"/>
  <c r="K53" i="24"/>
  <c r="M53" i="24"/>
  <c r="N53" i="24"/>
  <c r="O53" i="24"/>
  <c r="P53" i="24"/>
  <c r="Q53" i="24"/>
  <c r="R53" i="24"/>
  <c r="S53" i="24"/>
  <c r="V53" i="24"/>
  <c r="W53" i="24"/>
  <c r="X53" i="24"/>
  <c r="Y53" i="24"/>
  <c r="Z53" i="24"/>
  <c r="AA53" i="24"/>
  <c r="H53" i="24"/>
  <c r="F51" i="24"/>
  <c r="G51" i="24"/>
  <c r="I51" i="24"/>
  <c r="J51" i="24"/>
  <c r="K51" i="24"/>
  <c r="M51" i="24"/>
  <c r="N51" i="24"/>
  <c r="O51" i="24"/>
  <c r="R51" i="24"/>
  <c r="S51" i="24"/>
  <c r="V51" i="24"/>
  <c r="W51" i="24"/>
  <c r="Z51" i="24"/>
  <c r="AA51" i="24"/>
  <c r="H51" i="24"/>
  <c r="F50" i="24"/>
  <c r="G50" i="24"/>
  <c r="J50" i="24"/>
  <c r="K50" i="24"/>
  <c r="M50" i="24"/>
  <c r="N50" i="24"/>
  <c r="O50" i="24"/>
  <c r="R50" i="24"/>
  <c r="S50" i="24"/>
  <c r="V50" i="24"/>
  <c r="W50" i="24"/>
  <c r="Z50" i="24"/>
  <c r="AA50" i="24"/>
  <c r="D49" i="24"/>
  <c r="E49" i="24"/>
  <c r="F49" i="24"/>
  <c r="G49" i="24"/>
  <c r="I49" i="24"/>
  <c r="J49" i="24"/>
  <c r="K49" i="24"/>
  <c r="L49" i="24"/>
  <c r="M49" i="24"/>
  <c r="N49" i="24"/>
  <c r="O49" i="24"/>
  <c r="P49" i="24"/>
  <c r="Q49" i="24"/>
  <c r="R49" i="24"/>
  <c r="S49" i="24"/>
  <c r="T49" i="24"/>
  <c r="U49" i="24"/>
  <c r="V49" i="24"/>
  <c r="W49" i="24"/>
  <c r="X49" i="24"/>
  <c r="Y49" i="24"/>
  <c r="Z49" i="24"/>
  <c r="AA49" i="24"/>
  <c r="H49" i="24"/>
  <c r="D48" i="24"/>
  <c r="E48" i="24"/>
  <c r="F48" i="24"/>
  <c r="G48" i="24"/>
  <c r="I48" i="24"/>
  <c r="J48" i="24"/>
  <c r="K48" i="24"/>
  <c r="L48" i="24"/>
  <c r="M48" i="24"/>
  <c r="N48" i="24"/>
  <c r="O48" i="24"/>
  <c r="P48" i="24"/>
  <c r="Q48" i="24"/>
  <c r="R48" i="24"/>
  <c r="S48" i="24"/>
  <c r="T48" i="24"/>
  <c r="U48" i="24"/>
  <c r="V48" i="24"/>
  <c r="W48" i="24"/>
  <c r="X48" i="24"/>
  <c r="Y48" i="24"/>
  <c r="Z48" i="24"/>
  <c r="AA48" i="24"/>
  <c r="H48" i="24"/>
  <c r="D47" i="24"/>
  <c r="E47" i="24"/>
  <c r="F47" i="24"/>
  <c r="G47" i="24"/>
  <c r="AA47" i="24"/>
  <c r="I47" i="24"/>
  <c r="J47" i="24"/>
  <c r="K47" i="24"/>
  <c r="L47" i="24"/>
  <c r="M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H47" i="24"/>
  <c r="F45" i="24"/>
  <c r="G45" i="24"/>
  <c r="J45" i="24"/>
  <c r="K45" i="24"/>
  <c r="M45" i="24"/>
  <c r="N45" i="24"/>
  <c r="O45" i="24"/>
  <c r="R45" i="24"/>
  <c r="S45" i="24"/>
  <c r="V45" i="24"/>
  <c r="W45" i="24"/>
  <c r="Z45" i="24"/>
  <c r="AA45" i="24"/>
  <c r="D44" i="24"/>
  <c r="E44" i="24"/>
  <c r="F44" i="24"/>
  <c r="G44" i="24"/>
  <c r="I44" i="24"/>
  <c r="J44" i="24"/>
  <c r="K44" i="24"/>
  <c r="L44" i="24"/>
  <c r="M44" i="24"/>
  <c r="N44" i="24"/>
  <c r="O44" i="24"/>
  <c r="P44" i="24"/>
  <c r="Q44" i="24"/>
  <c r="R44" i="24"/>
  <c r="S44" i="24"/>
  <c r="T44" i="24"/>
  <c r="U44" i="24"/>
  <c r="V44" i="24"/>
  <c r="W44" i="24"/>
  <c r="X44" i="24"/>
  <c r="Y44" i="24"/>
  <c r="Z44" i="24"/>
  <c r="AA44" i="24"/>
  <c r="H44" i="24"/>
  <c r="D43" i="24"/>
  <c r="E43" i="24"/>
  <c r="F43" i="24"/>
  <c r="G43" i="24"/>
  <c r="I43" i="24"/>
  <c r="J43" i="24"/>
  <c r="K43" i="24"/>
  <c r="L43" i="24"/>
  <c r="M43" i="24"/>
  <c r="N43" i="24"/>
  <c r="O43" i="24"/>
  <c r="P43" i="24"/>
  <c r="Q43" i="24"/>
  <c r="R43" i="24"/>
  <c r="S43" i="24"/>
  <c r="T43" i="24"/>
  <c r="U43" i="24"/>
  <c r="V43" i="24"/>
  <c r="W43" i="24"/>
  <c r="X43" i="24"/>
  <c r="Y43" i="24"/>
  <c r="Z43" i="24"/>
  <c r="AA43" i="24"/>
  <c r="H43" i="24"/>
  <c r="F41" i="24"/>
  <c r="I41" i="24"/>
  <c r="J41" i="24"/>
  <c r="K41" i="24"/>
  <c r="M41" i="24"/>
  <c r="M35" i="24" s="1"/>
  <c r="N41" i="24"/>
  <c r="O41" i="24"/>
  <c r="Q41" i="24"/>
  <c r="R41" i="24"/>
  <c r="V41" i="24"/>
  <c r="W41" i="24"/>
  <c r="X41" i="24"/>
  <c r="Y41" i="24"/>
  <c r="Z41" i="24"/>
  <c r="AA41" i="24"/>
  <c r="H41" i="24"/>
  <c r="F40" i="24"/>
  <c r="G40" i="24"/>
  <c r="J40" i="24"/>
  <c r="K40" i="24"/>
  <c r="M40" i="24"/>
  <c r="N40" i="24"/>
  <c r="O40" i="24"/>
  <c r="R40" i="24"/>
  <c r="S40" i="24"/>
  <c r="V40" i="24"/>
  <c r="W40" i="24"/>
  <c r="Z40" i="24"/>
  <c r="AA40" i="24"/>
  <c r="F39" i="24"/>
  <c r="G39" i="24"/>
  <c r="I39" i="24"/>
  <c r="J39" i="24"/>
  <c r="K39" i="24"/>
  <c r="M39" i="24"/>
  <c r="N39" i="24"/>
  <c r="O39" i="24"/>
  <c r="R39" i="24"/>
  <c r="S39" i="24"/>
  <c r="V39" i="24"/>
  <c r="W39" i="24"/>
  <c r="Z39" i="24"/>
  <c r="AA39" i="24"/>
  <c r="F38" i="24"/>
  <c r="G38" i="24"/>
  <c r="I38" i="24"/>
  <c r="J38" i="24"/>
  <c r="K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H38" i="24"/>
  <c r="F37" i="24"/>
  <c r="J37" i="24"/>
  <c r="L37" i="24"/>
  <c r="M37" i="24"/>
  <c r="N37" i="24"/>
  <c r="O37" i="24"/>
  <c r="P37" i="24"/>
  <c r="Q37" i="24"/>
  <c r="R37" i="24"/>
  <c r="S37" i="24"/>
  <c r="T37" i="24"/>
  <c r="U37" i="24"/>
  <c r="V37" i="24"/>
  <c r="W37" i="24"/>
  <c r="X37" i="24"/>
  <c r="Y37" i="24"/>
  <c r="Z37" i="24"/>
  <c r="AA37" i="24"/>
  <c r="D36" i="24"/>
  <c r="E36" i="24"/>
  <c r="F36" i="24"/>
  <c r="G36" i="24"/>
  <c r="I36" i="24"/>
  <c r="J36" i="24"/>
  <c r="K36" i="24"/>
  <c r="L36" i="24"/>
  <c r="M36" i="24"/>
  <c r="N36" i="24"/>
  <c r="O36" i="24"/>
  <c r="P36" i="24"/>
  <c r="Q36" i="24"/>
  <c r="R36" i="24"/>
  <c r="S36" i="24"/>
  <c r="T36" i="24"/>
  <c r="U36" i="24"/>
  <c r="V36" i="24"/>
  <c r="W36" i="24"/>
  <c r="X36" i="24"/>
  <c r="Y36" i="24"/>
  <c r="Z36" i="24"/>
  <c r="AA36" i="24"/>
  <c r="H36" i="24"/>
  <c r="F33" i="24"/>
  <c r="I33" i="24"/>
  <c r="J33" i="24"/>
  <c r="K33" i="24"/>
  <c r="L33" i="24"/>
  <c r="M33" i="24"/>
  <c r="N33" i="24"/>
  <c r="O33" i="24"/>
  <c r="R33" i="24"/>
  <c r="V33" i="24"/>
  <c r="W33" i="24"/>
  <c r="Z33" i="24"/>
  <c r="AA33" i="24"/>
  <c r="H33" i="24"/>
  <c r="D32" i="24"/>
  <c r="E32" i="261" s="1"/>
  <c r="E32" i="24"/>
  <c r="F32" i="261" s="1"/>
  <c r="F32" i="24"/>
  <c r="G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Y32" i="24"/>
  <c r="Z32" i="24"/>
  <c r="AA32" i="24"/>
  <c r="H32" i="24"/>
  <c r="F31" i="24"/>
  <c r="G31" i="24"/>
  <c r="I31" i="24"/>
  <c r="J31" i="24"/>
  <c r="K31" i="24"/>
  <c r="L31" i="24"/>
  <c r="M31" i="24"/>
  <c r="N31" i="24"/>
  <c r="O31" i="24"/>
  <c r="R31" i="24"/>
  <c r="S31" i="24"/>
  <c r="V31" i="24"/>
  <c r="W31" i="24"/>
  <c r="Z31" i="24"/>
  <c r="AA31" i="24"/>
  <c r="H31" i="24"/>
  <c r="F30" i="24"/>
  <c r="G30" i="24"/>
  <c r="I30" i="24"/>
  <c r="J30" i="24"/>
  <c r="K30" i="24"/>
  <c r="L30" i="24"/>
  <c r="M30" i="24"/>
  <c r="N30" i="24"/>
  <c r="O30" i="24"/>
  <c r="R30" i="24"/>
  <c r="S30" i="24"/>
  <c r="V30" i="24"/>
  <c r="W30" i="24"/>
  <c r="Z30" i="24"/>
  <c r="AA30" i="24"/>
  <c r="H30" i="24"/>
  <c r="D29" i="24"/>
  <c r="E29" i="24"/>
  <c r="F29" i="24"/>
  <c r="G29" i="24"/>
  <c r="I29" i="24"/>
  <c r="J29" i="24"/>
  <c r="K29" i="24"/>
  <c r="L29" i="24"/>
  <c r="M29" i="24"/>
  <c r="N29" i="24"/>
  <c r="O29" i="24"/>
  <c r="P29" i="24"/>
  <c r="Q29" i="24"/>
  <c r="R29" i="24"/>
  <c r="S29" i="24"/>
  <c r="T29" i="24"/>
  <c r="U29" i="24"/>
  <c r="V29" i="24"/>
  <c r="W29" i="24"/>
  <c r="X29" i="24"/>
  <c r="Y29" i="24"/>
  <c r="Z29" i="24"/>
  <c r="AA29" i="24"/>
  <c r="H29" i="24"/>
  <c r="F28" i="24"/>
  <c r="G28" i="24"/>
  <c r="I28" i="24"/>
  <c r="J28" i="24"/>
  <c r="K28" i="24"/>
  <c r="L28" i="24"/>
  <c r="M28" i="24"/>
  <c r="N28" i="24"/>
  <c r="O28" i="24"/>
  <c r="R28" i="24"/>
  <c r="S28" i="24"/>
  <c r="V28" i="24"/>
  <c r="W28" i="24"/>
  <c r="Z28" i="24"/>
  <c r="AA28" i="24"/>
  <c r="H28" i="24"/>
  <c r="D27" i="24"/>
  <c r="E27" i="261" s="1"/>
  <c r="E27" i="24"/>
  <c r="F27" i="24"/>
  <c r="G27" i="24"/>
  <c r="I27" i="24"/>
  <c r="J27" i="24"/>
  <c r="K27" i="24"/>
  <c r="L27" i="24"/>
  <c r="M27" i="24"/>
  <c r="N27" i="24"/>
  <c r="O27" i="24"/>
  <c r="P27" i="24"/>
  <c r="Q27" i="24"/>
  <c r="R27" i="24"/>
  <c r="S27" i="24"/>
  <c r="T27" i="24"/>
  <c r="U27" i="24"/>
  <c r="V27" i="24"/>
  <c r="W27" i="24"/>
  <c r="X27" i="24"/>
  <c r="Y27" i="24"/>
  <c r="Z27" i="24"/>
  <c r="AA27" i="24"/>
  <c r="H27" i="24"/>
  <c r="D26" i="24"/>
  <c r="E26" i="261" s="1"/>
  <c r="E26" i="24"/>
  <c r="F26" i="261" s="1"/>
  <c r="F26" i="24"/>
  <c r="G26" i="261" s="1"/>
  <c r="G26" i="24"/>
  <c r="I26" i="24"/>
  <c r="J26" i="24"/>
  <c r="K26" i="24"/>
  <c r="L26" i="24"/>
  <c r="M26" i="24"/>
  <c r="N26" i="24"/>
  <c r="O26" i="24"/>
  <c r="P26" i="24"/>
  <c r="Q26" i="24"/>
  <c r="R26" i="24"/>
  <c r="S26" i="24"/>
  <c r="T26" i="24"/>
  <c r="U26" i="24"/>
  <c r="V26" i="24"/>
  <c r="W26" i="24"/>
  <c r="X26" i="24"/>
  <c r="Y26" i="24"/>
  <c r="Z26" i="24"/>
  <c r="AA26" i="24"/>
  <c r="H26" i="24"/>
  <c r="D25" i="24"/>
  <c r="E25" i="24"/>
  <c r="F25" i="261" s="1"/>
  <c r="F25" i="24"/>
  <c r="G25" i="24"/>
  <c r="I25" i="24"/>
  <c r="J25" i="24"/>
  <c r="K25" i="24"/>
  <c r="L25" i="24"/>
  <c r="M25" i="24"/>
  <c r="N25" i="24"/>
  <c r="O25" i="24"/>
  <c r="P25" i="24"/>
  <c r="Q25" i="24"/>
  <c r="R25" i="24"/>
  <c r="S25" i="24"/>
  <c r="T25" i="24"/>
  <c r="U25" i="24"/>
  <c r="V25" i="24"/>
  <c r="W25" i="24"/>
  <c r="X25" i="24"/>
  <c r="Y25" i="24"/>
  <c r="Z25" i="24"/>
  <c r="AA25" i="24"/>
  <c r="H25" i="24"/>
  <c r="D24" i="24"/>
  <c r="E24" i="24"/>
  <c r="F24" i="24"/>
  <c r="G24" i="24"/>
  <c r="I24" i="24"/>
  <c r="J24" i="24"/>
  <c r="K24" i="24"/>
  <c r="L24" i="24"/>
  <c r="M24" i="24"/>
  <c r="N24" i="24"/>
  <c r="O24" i="24"/>
  <c r="P24" i="24"/>
  <c r="Q24" i="24"/>
  <c r="R24" i="24"/>
  <c r="S24" i="24"/>
  <c r="T24" i="24"/>
  <c r="U24" i="24"/>
  <c r="V24" i="24"/>
  <c r="W24" i="24"/>
  <c r="X24" i="24"/>
  <c r="Y24" i="24"/>
  <c r="Z24" i="24"/>
  <c r="AA24" i="24"/>
  <c r="H24" i="24"/>
  <c r="D22" i="24"/>
  <c r="E22" i="24"/>
  <c r="F22" i="24"/>
  <c r="G22" i="24"/>
  <c r="I22" i="24"/>
  <c r="J22" i="24"/>
  <c r="K22" i="24"/>
  <c r="L22" i="24"/>
  <c r="M22" i="24"/>
  <c r="N22" i="24"/>
  <c r="O22" i="24"/>
  <c r="P22" i="24"/>
  <c r="Q22" i="24"/>
  <c r="R22" i="24"/>
  <c r="S22" i="24"/>
  <c r="T22" i="24"/>
  <c r="U22" i="24"/>
  <c r="V22" i="24"/>
  <c r="W22" i="24"/>
  <c r="X22" i="24"/>
  <c r="Y22" i="24"/>
  <c r="Z22" i="24"/>
  <c r="AA22" i="24"/>
  <c r="H22" i="24"/>
  <c r="D21" i="24"/>
  <c r="E21" i="24"/>
  <c r="F21" i="24"/>
  <c r="G21" i="24"/>
  <c r="I21" i="24"/>
  <c r="J21" i="24"/>
  <c r="K21" i="24"/>
  <c r="L21" i="24"/>
  <c r="M21" i="24"/>
  <c r="N21" i="24"/>
  <c r="O21" i="24"/>
  <c r="P21" i="24"/>
  <c r="Q21" i="24"/>
  <c r="R21" i="24"/>
  <c r="S21" i="24"/>
  <c r="T21" i="24"/>
  <c r="U21" i="24"/>
  <c r="V21" i="24"/>
  <c r="W21" i="24"/>
  <c r="X21" i="24"/>
  <c r="Y21" i="24"/>
  <c r="Z21" i="24"/>
  <c r="AA21" i="24"/>
  <c r="H21" i="24"/>
  <c r="D20" i="24"/>
  <c r="E20" i="24"/>
  <c r="F20" i="24"/>
  <c r="G20" i="24"/>
  <c r="I20" i="24"/>
  <c r="J20" i="24"/>
  <c r="K20" i="24"/>
  <c r="L20" i="24"/>
  <c r="M20" i="24"/>
  <c r="N20" i="24"/>
  <c r="O20" i="24"/>
  <c r="P20" i="24"/>
  <c r="Q20" i="24"/>
  <c r="R20" i="24"/>
  <c r="S20" i="24"/>
  <c r="T20" i="24"/>
  <c r="U20" i="24"/>
  <c r="V20" i="24"/>
  <c r="W20" i="24"/>
  <c r="X20" i="24"/>
  <c r="Y20" i="24"/>
  <c r="Z20" i="24"/>
  <c r="AA20" i="24"/>
  <c r="H20" i="24"/>
  <c r="E19" i="261"/>
  <c r="F19" i="261"/>
  <c r="F13" i="24"/>
  <c r="J13" i="24"/>
  <c r="K13" i="24"/>
  <c r="M13" i="24"/>
  <c r="N13" i="24"/>
  <c r="R13" i="24"/>
  <c r="V13" i="24"/>
  <c r="Z13" i="24"/>
  <c r="AA13" i="24"/>
  <c r="D18" i="24"/>
  <c r="E18" i="24"/>
  <c r="F18" i="24"/>
  <c r="G18" i="24"/>
  <c r="I18" i="24"/>
  <c r="J18" i="24"/>
  <c r="K18" i="24"/>
  <c r="L18" i="24"/>
  <c r="M18" i="24"/>
  <c r="N18" i="24"/>
  <c r="O18" i="24"/>
  <c r="P18" i="24"/>
  <c r="Q18" i="24"/>
  <c r="R18" i="24"/>
  <c r="S18" i="24"/>
  <c r="T18" i="24"/>
  <c r="U18" i="24"/>
  <c r="V18" i="24"/>
  <c r="W18" i="24"/>
  <c r="X18" i="24"/>
  <c r="Y18" i="24"/>
  <c r="Z18" i="24"/>
  <c r="AA18" i="24"/>
  <c r="H18" i="24"/>
  <c r="F17" i="24"/>
  <c r="G17" i="24"/>
  <c r="J17" i="24"/>
  <c r="K17" i="24"/>
  <c r="M17" i="24"/>
  <c r="N17" i="24"/>
  <c r="O17" i="24"/>
  <c r="R17" i="24"/>
  <c r="S17" i="24"/>
  <c r="V17" i="24"/>
  <c r="W17" i="24"/>
  <c r="Z17" i="24"/>
  <c r="AA17" i="24"/>
  <c r="F16" i="24"/>
  <c r="G16" i="24"/>
  <c r="J16" i="24"/>
  <c r="K16" i="24"/>
  <c r="M16" i="24"/>
  <c r="N16" i="24"/>
  <c r="O16" i="24"/>
  <c r="R16" i="24"/>
  <c r="S16" i="24"/>
  <c r="V16" i="24"/>
  <c r="W16" i="24"/>
  <c r="Z16" i="24"/>
  <c r="AA16" i="24"/>
  <c r="F15" i="24"/>
  <c r="I15" i="24"/>
  <c r="J15" i="24"/>
  <c r="K15" i="24"/>
  <c r="M15" i="24"/>
  <c r="N15" i="24"/>
  <c r="R15" i="24"/>
  <c r="V15" i="24"/>
  <c r="X15" i="24"/>
  <c r="Y15" i="24"/>
  <c r="Z15" i="24"/>
  <c r="AA15" i="24"/>
  <c r="H15" i="24"/>
  <c r="F14" i="24"/>
  <c r="J14" i="24"/>
  <c r="K14" i="24"/>
  <c r="M14" i="24"/>
  <c r="N14" i="24"/>
  <c r="O14" i="24"/>
  <c r="R14" i="24"/>
  <c r="V14" i="24"/>
  <c r="W14" i="24"/>
  <c r="Z14" i="24"/>
  <c r="AA14" i="24"/>
  <c r="D12" i="24"/>
  <c r="E12" i="261" s="1"/>
  <c r="E12" i="24"/>
  <c r="F12" i="261" s="1"/>
  <c r="F12" i="24"/>
  <c r="F7" i="24" s="1"/>
  <c r="G12" i="24"/>
  <c r="H12" i="261" s="1"/>
  <c r="H7" i="261" s="1"/>
  <c r="I12" i="24"/>
  <c r="J12" i="24"/>
  <c r="J7" i="24" s="1"/>
  <c r="K12" i="24"/>
  <c r="K7" i="24" s="1"/>
  <c r="L12" i="24"/>
  <c r="M12" i="24"/>
  <c r="M7" i="24" s="1"/>
  <c r="N12" i="24"/>
  <c r="N7" i="24" s="1"/>
  <c r="O12" i="24"/>
  <c r="O7" i="24" s="1"/>
  <c r="P12" i="24"/>
  <c r="Q12" i="24"/>
  <c r="R12" i="24"/>
  <c r="R7" i="24" s="1"/>
  <c r="S12" i="24"/>
  <c r="S7" i="24" s="1"/>
  <c r="T12" i="24"/>
  <c r="U12" i="24"/>
  <c r="V12" i="24"/>
  <c r="V7" i="24" s="1"/>
  <c r="W12" i="24"/>
  <c r="W7" i="24" s="1"/>
  <c r="X12" i="24"/>
  <c r="Y12" i="24"/>
  <c r="Z12" i="24"/>
  <c r="Z7" i="24" s="1"/>
  <c r="AA12" i="24"/>
  <c r="AA7" i="24" s="1"/>
  <c r="H12" i="24"/>
  <c r="F11" i="24"/>
  <c r="G11" i="24"/>
  <c r="J11" i="24"/>
  <c r="K11" i="24"/>
  <c r="M11" i="24"/>
  <c r="N11" i="24"/>
  <c r="O11" i="24"/>
  <c r="R11" i="24"/>
  <c r="S11" i="24"/>
  <c r="V11" i="24"/>
  <c r="W11" i="24"/>
  <c r="Z11" i="24"/>
  <c r="AA11" i="24"/>
  <c r="D10" i="24"/>
  <c r="E10" i="24"/>
  <c r="F10" i="24"/>
  <c r="G10" i="24"/>
  <c r="I10" i="24"/>
  <c r="J10" i="24"/>
  <c r="K10" i="24"/>
  <c r="L10" i="24"/>
  <c r="M10" i="24"/>
  <c r="N10" i="24"/>
  <c r="O10" i="24"/>
  <c r="P10" i="24"/>
  <c r="Q10" i="24"/>
  <c r="R10" i="24"/>
  <c r="S10" i="24"/>
  <c r="T10" i="24"/>
  <c r="U10" i="24"/>
  <c r="V10" i="24"/>
  <c r="W10" i="24"/>
  <c r="X10" i="24"/>
  <c r="Y10" i="24"/>
  <c r="Z10" i="24"/>
  <c r="AA10" i="24"/>
  <c r="H10" i="24"/>
  <c r="D9" i="24"/>
  <c r="E9" i="24"/>
  <c r="F9" i="24"/>
  <c r="G9" i="24"/>
  <c r="I9" i="24"/>
  <c r="J9" i="24"/>
  <c r="K9" i="24"/>
  <c r="L9" i="24"/>
  <c r="M9" i="24"/>
  <c r="N9" i="24"/>
  <c r="O9" i="24"/>
  <c r="P9" i="24"/>
  <c r="Q9" i="24"/>
  <c r="R9" i="24"/>
  <c r="S9" i="24"/>
  <c r="T9" i="24"/>
  <c r="U9" i="24"/>
  <c r="V9" i="24"/>
  <c r="W9" i="24"/>
  <c r="X9" i="24"/>
  <c r="Y9" i="24"/>
  <c r="Z9" i="24"/>
  <c r="AA9" i="24"/>
  <c r="D8" i="24"/>
  <c r="E8" i="24"/>
  <c r="F8" i="24"/>
  <c r="G8" i="24"/>
  <c r="I8" i="24"/>
  <c r="J8" i="24"/>
  <c r="K8" i="24"/>
  <c r="L8" i="24"/>
  <c r="M8" i="24"/>
  <c r="N8" i="24"/>
  <c r="O8" i="24"/>
  <c r="P8" i="24"/>
  <c r="Q8" i="24"/>
  <c r="R8" i="24"/>
  <c r="S8" i="24"/>
  <c r="T8" i="24"/>
  <c r="U8" i="24"/>
  <c r="V8" i="24"/>
  <c r="W8" i="24"/>
  <c r="X8" i="24"/>
  <c r="Y8" i="24"/>
  <c r="Z8" i="24"/>
  <c r="AA8" i="24"/>
  <c r="H8" i="24"/>
  <c r="H9" i="24"/>
  <c r="V53" i="355"/>
  <c r="T52" i="355"/>
  <c r="R49" i="355"/>
  <c r="T49" i="354"/>
  <c r="AD53" i="353"/>
  <c r="AD52" i="353"/>
  <c r="AD49" i="353"/>
  <c r="V49" i="352"/>
  <c r="V56" i="352"/>
  <c r="V55" i="352"/>
  <c r="R53" i="351"/>
  <c r="R52" i="351"/>
  <c r="R49" i="350"/>
  <c r="R49" i="345"/>
  <c r="P52" i="343"/>
  <c r="P49" i="342"/>
  <c r="R49" i="341"/>
  <c r="AB52" i="335"/>
  <c r="X52" i="335"/>
  <c r="P52" i="335"/>
  <c r="T52" i="335"/>
  <c r="R49" i="333"/>
  <c r="R52" i="331"/>
  <c r="P50" i="331"/>
  <c r="T52" i="330"/>
  <c r="T50" i="330"/>
  <c r="R49" i="330"/>
  <c r="J50" i="325"/>
  <c r="J51" i="325"/>
  <c r="J52" i="325"/>
  <c r="J53" i="325"/>
  <c r="J54" i="325"/>
  <c r="J55" i="325"/>
  <c r="J56" i="325"/>
  <c r="J57" i="325"/>
  <c r="J58" i="325"/>
  <c r="J59" i="325"/>
  <c r="J60" i="325"/>
  <c r="J61" i="325"/>
  <c r="J62" i="325"/>
  <c r="J50" i="324"/>
  <c r="J52" i="324"/>
  <c r="J53" i="324"/>
  <c r="J54" i="324"/>
  <c r="J55" i="324"/>
  <c r="J56" i="324"/>
  <c r="J57" i="324"/>
  <c r="J58" i="324"/>
  <c r="J59" i="324"/>
  <c r="J60" i="324"/>
  <c r="J61" i="324"/>
  <c r="J62" i="324"/>
  <c r="J49" i="324"/>
  <c r="K49" i="324"/>
  <c r="K50" i="324"/>
  <c r="K51" i="324"/>
  <c r="P64" i="324"/>
  <c r="P59" i="324"/>
  <c r="P60" i="324"/>
  <c r="P61" i="324"/>
  <c r="P62" i="324"/>
  <c r="P58" i="324"/>
  <c r="N50" i="324"/>
  <c r="N52" i="324"/>
  <c r="N49" i="324"/>
  <c r="V53" i="319"/>
  <c r="V49" i="319"/>
  <c r="R56" i="314"/>
  <c r="R55" i="314"/>
  <c r="R49" i="314"/>
  <c r="M34" i="24" l="1"/>
  <c r="H26" i="261"/>
  <c r="F23" i="24"/>
  <c r="G23" i="261" s="1"/>
  <c r="Z6" i="24"/>
  <c r="R6" i="24"/>
  <c r="J6" i="24"/>
  <c r="G7" i="24"/>
  <c r="G12" i="261"/>
  <c r="G7" i="261" s="1"/>
  <c r="V6" i="24"/>
  <c r="N6" i="24"/>
  <c r="N76" i="24" s="1"/>
  <c r="M6" i="24"/>
  <c r="AA6" i="24"/>
  <c r="K6" i="24"/>
  <c r="G19" i="261"/>
  <c r="G13" i="261"/>
  <c r="H19" i="261"/>
  <c r="AC56" i="309"/>
  <c r="Y56" i="309"/>
  <c r="U56" i="309"/>
  <c r="Q56" i="309"/>
  <c r="AC55" i="309"/>
  <c r="Y55" i="309"/>
  <c r="U55" i="309"/>
  <c r="Q55" i="309"/>
  <c r="AC53" i="309"/>
  <c r="Y53" i="309"/>
  <c r="U53" i="309"/>
  <c r="Q53" i="309"/>
  <c r="AC52" i="309"/>
  <c r="Y52" i="309"/>
  <c r="U52" i="309"/>
  <c r="Q52" i="309"/>
  <c r="AC50" i="309"/>
  <c r="Y50" i="309"/>
  <c r="U50" i="309"/>
  <c r="Q50" i="309"/>
  <c r="AC49" i="309"/>
  <c r="Y49" i="309"/>
  <c r="U49" i="309"/>
  <c r="Q49" i="309"/>
  <c r="K49" i="309"/>
  <c r="W56" i="308"/>
  <c r="R54" i="302"/>
  <c r="R51" i="301"/>
  <c r="R54" i="301"/>
  <c r="M76" i="24" l="1"/>
  <c r="F6" i="24"/>
  <c r="G6" i="261" s="1"/>
  <c r="AB54" i="301"/>
  <c r="AA54" i="301" s="1"/>
  <c r="X54" i="301"/>
  <c r="T54" i="301"/>
  <c r="AB51" i="301"/>
  <c r="X51" i="301"/>
  <c r="T51" i="301"/>
  <c r="S51" i="301" s="1"/>
  <c r="AD66" i="301"/>
  <c r="AC66" i="301"/>
  <c r="Z66" i="301"/>
  <c r="Y66" i="301"/>
  <c r="U66" i="301"/>
  <c r="N66" i="301"/>
  <c r="M66" i="301"/>
  <c r="L66" i="301"/>
  <c r="R64" i="301"/>
  <c r="K64" i="301"/>
  <c r="J64" i="301"/>
  <c r="I64" i="301"/>
  <c r="F64" i="301"/>
  <c r="X64" i="301" s="1"/>
  <c r="W64" i="301" s="1"/>
  <c r="X63" i="301"/>
  <c r="W63" i="301"/>
  <c r="R63" i="301"/>
  <c r="J63" i="301" s="1"/>
  <c r="K63" i="301"/>
  <c r="I63" i="301"/>
  <c r="F63" i="301"/>
  <c r="T63" i="301" s="1"/>
  <c r="R62" i="301"/>
  <c r="J62" i="301" s="1"/>
  <c r="K62" i="301"/>
  <c r="I62" i="301"/>
  <c r="F62" i="301"/>
  <c r="AB62" i="301" s="1"/>
  <c r="AA62" i="301" s="1"/>
  <c r="R61" i="301"/>
  <c r="K61" i="301"/>
  <c r="J61" i="301"/>
  <c r="I61" i="301"/>
  <c r="F61" i="301"/>
  <c r="X61" i="301" s="1"/>
  <c r="W61" i="301" s="1"/>
  <c r="X60" i="301"/>
  <c r="W60" i="301" s="1"/>
  <c r="T60" i="301"/>
  <c r="S60" i="301" s="1"/>
  <c r="R60" i="301"/>
  <c r="J60" i="301" s="1"/>
  <c r="O60" i="301"/>
  <c r="K60" i="301"/>
  <c r="I60" i="301"/>
  <c r="F60" i="301"/>
  <c r="AB60" i="301" s="1"/>
  <c r="AA60" i="301" s="1"/>
  <c r="AA59" i="301"/>
  <c r="W59" i="301"/>
  <c r="S59" i="301"/>
  <c r="R59" i="301"/>
  <c r="O59" i="301"/>
  <c r="K59" i="301"/>
  <c r="AA58" i="301"/>
  <c r="W58" i="301"/>
  <c r="V58" i="301"/>
  <c r="S58" i="301" s="1"/>
  <c r="O58" i="301"/>
  <c r="K58" i="301"/>
  <c r="J58" i="301"/>
  <c r="I58" i="301"/>
  <c r="H58" i="301"/>
  <c r="G58" i="301" s="1"/>
  <c r="F58" i="301"/>
  <c r="AA57" i="301"/>
  <c r="W57" i="301"/>
  <c r="V57" i="301"/>
  <c r="V66" i="301" s="1"/>
  <c r="S57" i="301"/>
  <c r="O57" i="301"/>
  <c r="K57" i="301"/>
  <c r="J57" i="301"/>
  <c r="I57" i="301"/>
  <c r="H57" i="301"/>
  <c r="G57" i="301" s="1"/>
  <c r="F57" i="301"/>
  <c r="AA56" i="301"/>
  <c r="W56" i="301"/>
  <c r="S56" i="301"/>
  <c r="R56" i="301"/>
  <c r="O56" i="301"/>
  <c r="K56" i="301"/>
  <c r="AA55" i="301"/>
  <c r="W55" i="301"/>
  <c r="S55" i="301"/>
  <c r="O55" i="301"/>
  <c r="K55" i="301"/>
  <c r="J55" i="301"/>
  <c r="I55" i="301"/>
  <c r="H55" i="301"/>
  <c r="G55" i="301" s="1"/>
  <c r="F55" i="301"/>
  <c r="W54" i="301"/>
  <c r="S54" i="301"/>
  <c r="K54" i="301"/>
  <c r="I54" i="301"/>
  <c r="F54" i="301"/>
  <c r="AA53" i="301"/>
  <c r="W53" i="301"/>
  <c r="S53" i="301"/>
  <c r="R53" i="301"/>
  <c r="O53" i="301"/>
  <c r="K53" i="301"/>
  <c r="AA52" i="301"/>
  <c r="W52" i="301"/>
  <c r="S52" i="301"/>
  <c r="O52" i="301"/>
  <c r="K52" i="301"/>
  <c r="K66" i="301" s="1"/>
  <c r="J52" i="301"/>
  <c r="I52" i="301"/>
  <c r="H52" i="301"/>
  <c r="G52" i="301" s="1"/>
  <c r="F52" i="301"/>
  <c r="AA51" i="301"/>
  <c r="W51" i="301"/>
  <c r="J51" i="301"/>
  <c r="O51" i="301"/>
  <c r="I51" i="301"/>
  <c r="I66" i="301" s="1"/>
  <c r="F51" i="301"/>
  <c r="D13" i="301"/>
  <c r="D14" i="301"/>
  <c r="A26" i="301"/>
  <c r="D26" i="301"/>
  <c r="D30" i="301" s="1"/>
  <c r="F30" i="301" s="1"/>
  <c r="A27" i="301"/>
  <c r="D27" i="301"/>
  <c r="AB61" i="35"/>
  <c r="AB62" i="35"/>
  <c r="AB63" i="35"/>
  <c r="AB64" i="35"/>
  <c r="AB60" i="35"/>
  <c r="T61" i="35"/>
  <c r="T62" i="35"/>
  <c r="T63" i="35"/>
  <c r="T64" i="35"/>
  <c r="T60" i="35"/>
  <c r="X61" i="35"/>
  <c r="X62" i="35"/>
  <c r="X63" i="35"/>
  <c r="X64" i="35"/>
  <c r="X60" i="35"/>
  <c r="R61" i="35"/>
  <c r="R62" i="35"/>
  <c r="R63" i="35"/>
  <c r="R60" i="35"/>
  <c r="AB51" i="35"/>
  <c r="X51" i="35"/>
  <c r="R54" i="35"/>
  <c r="C7" i="261"/>
  <c r="C8" i="261"/>
  <c r="C9" i="261"/>
  <c r="C10" i="261"/>
  <c r="C11" i="261"/>
  <c r="C12" i="261"/>
  <c r="C13" i="261"/>
  <c r="C14" i="261"/>
  <c r="C15" i="261"/>
  <c r="C16" i="261"/>
  <c r="C17" i="261"/>
  <c r="C18" i="261"/>
  <c r="C19" i="261"/>
  <c r="C20" i="261"/>
  <c r="C21" i="261"/>
  <c r="C22" i="261"/>
  <c r="C23" i="261"/>
  <c r="C24" i="261"/>
  <c r="C25" i="261"/>
  <c r="C26" i="261"/>
  <c r="C27" i="261"/>
  <c r="C28" i="261"/>
  <c r="C29" i="261"/>
  <c r="C30" i="261"/>
  <c r="C31" i="261"/>
  <c r="C32" i="261"/>
  <c r="C33" i="261"/>
  <c r="C34" i="261"/>
  <c r="C35" i="261"/>
  <c r="C36" i="261"/>
  <c r="C37" i="261"/>
  <c r="C38" i="261"/>
  <c r="C39" i="261"/>
  <c r="C40" i="261"/>
  <c r="C41" i="261"/>
  <c r="C42" i="261"/>
  <c r="C43" i="261"/>
  <c r="C44" i="261"/>
  <c r="C45" i="261"/>
  <c r="C46" i="261"/>
  <c r="C47" i="261"/>
  <c r="C48" i="261"/>
  <c r="C49" i="261"/>
  <c r="C50" i="261"/>
  <c r="C51" i="261"/>
  <c r="C52" i="261"/>
  <c r="C53" i="261"/>
  <c r="C54" i="261"/>
  <c r="C55" i="261"/>
  <c r="C56" i="261"/>
  <c r="C57" i="261"/>
  <c r="C58" i="261"/>
  <c r="C59" i="261"/>
  <c r="C60" i="261"/>
  <c r="C61" i="261"/>
  <c r="C62" i="261"/>
  <c r="C63" i="261"/>
  <c r="C64" i="261"/>
  <c r="C65" i="261"/>
  <c r="C66" i="261"/>
  <c r="C67" i="261"/>
  <c r="C68" i="261"/>
  <c r="C69" i="261"/>
  <c r="C70" i="261"/>
  <c r="C71" i="261"/>
  <c r="C72" i="261"/>
  <c r="C73" i="261"/>
  <c r="C74" i="261"/>
  <c r="C6" i="261"/>
  <c r="D9" i="261"/>
  <c r="D10" i="261"/>
  <c r="D12" i="261"/>
  <c r="D16" i="261"/>
  <c r="D18" i="261"/>
  <c r="D21" i="261"/>
  <c r="D25" i="261"/>
  <c r="D27" i="261"/>
  <c r="D28" i="261"/>
  <c r="D30" i="261"/>
  <c r="D33" i="261"/>
  <c r="D37" i="261"/>
  <c r="D38" i="261"/>
  <c r="D40" i="261"/>
  <c r="D44" i="261"/>
  <c r="D47" i="261"/>
  <c r="D48" i="261"/>
  <c r="D50" i="261"/>
  <c r="D54" i="261"/>
  <c r="D56" i="261"/>
  <c r="D57" i="261"/>
  <c r="D59" i="261"/>
  <c r="D63" i="261"/>
  <c r="D69" i="261"/>
  <c r="D73" i="261"/>
  <c r="C74" i="24"/>
  <c r="D74" i="261" s="1"/>
  <c r="C73" i="24"/>
  <c r="C71" i="24"/>
  <c r="D71" i="261" s="1"/>
  <c r="C70" i="24"/>
  <c r="D70" i="261" s="1"/>
  <c r="C69" i="24"/>
  <c r="C68" i="24"/>
  <c r="D68" i="261" s="1"/>
  <c r="C65" i="24"/>
  <c r="D65" i="261" s="1"/>
  <c r="C64" i="24"/>
  <c r="D64" i="261" s="1"/>
  <c r="C63" i="24"/>
  <c r="C62" i="24"/>
  <c r="D62" i="261" s="1"/>
  <c r="C61" i="24"/>
  <c r="D61" i="261" s="1"/>
  <c r="C59" i="24"/>
  <c r="C58" i="24"/>
  <c r="D58" i="261" s="1"/>
  <c r="C57" i="24"/>
  <c r="C56" i="24"/>
  <c r="C55" i="24"/>
  <c r="D55" i="261" s="1"/>
  <c r="C54" i="24"/>
  <c r="C53" i="24"/>
  <c r="D53" i="261" s="1"/>
  <c r="C51" i="24"/>
  <c r="D51" i="261" s="1"/>
  <c r="C50" i="24"/>
  <c r="C49" i="24"/>
  <c r="D49" i="261" s="1"/>
  <c r="C48" i="24"/>
  <c r="C47" i="24"/>
  <c r="C45" i="24"/>
  <c r="D45" i="261" s="1"/>
  <c r="C44" i="24"/>
  <c r="C43" i="24"/>
  <c r="D43" i="261" s="1"/>
  <c r="C41" i="24"/>
  <c r="D41" i="261" s="1"/>
  <c r="C40" i="24"/>
  <c r="C39" i="24"/>
  <c r="D39" i="261" s="1"/>
  <c r="C38" i="24"/>
  <c r="C37" i="24"/>
  <c r="C36" i="24"/>
  <c r="D36" i="261" s="1"/>
  <c r="C33" i="24"/>
  <c r="C32" i="24"/>
  <c r="D32" i="261" s="1"/>
  <c r="C31" i="24"/>
  <c r="D31" i="261" s="1"/>
  <c r="C30" i="24"/>
  <c r="C29" i="24"/>
  <c r="D29" i="261" s="1"/>
  <c r="C28" i="24"/>
  <c r="C27" i="24"/>
  <c r="C26" i="24"/>
  <c r="D26" i="261" s="1"/>
  <c r="C25" i="24"/>
  <c r="C24" i="24"/>
  <c r="D24" i="261" s="1"/>
  <c r="C22" i="24"/>
  <c r="D22" i="261" s="1"/>
  <c r="C21" i="24"/>
  <c r="C20" i="24"/>
  <c r="D20" i="261" s="1"/>
  <c r="D19" i="261"/>
  <c r="C18" i="24"/>
  <c r="C17" i="24"/>
  <c r="D17" i="261" s="1"/>
  <c r="C16" i="24"/>
  <c r="C15" i="24"/>
  <c r="D15" i="261" s="1"/>
  <c r="C14" i="24"/>
  <c r="D14" i="261" s="1"/>
  <c r="C12" i="24"/>
  <c r="C11" i="24"/>
  <c r="D11" i="261" s="1"/>
  <c r="C10" i="24"/>
  <c r="C9" i="24"/>
  <c r="C8" i="24"/>
  <c r="D8" i="261" s="1"/>
  <c r="AD64" i="355"/>
  <c r="AC64" i="355"/>
  <c r="AB64" i="355"/>
  <c r="Y64" i="355"/>
  <c r="U64" i="355"/>
  <c r="N64" i="355"/>
  <c r="M64" i="355"/>
  <c r="L64" i="355"/>
  <c r="AA62" i="355"/>
  <c r="X62" i="355"/>
  <c r="W62" i="355" s="1"/>
  <c r="S62" i="355"/>
  <c r="K62" i="355"/>
  <c r="J62" i="355"/>
  <c r="I62" i="355"/>
  <c r="F62" i="355"/>
  <c r="E62" i="355"/>
  <c r="AA61" i="355"/>
  <c r="X61" i="355"/>
  <c r="W61" i="355" s="1"/>
  <c r="S61" i="355"/>
  <c r="K61" i="355"/>
  <c r="J61" i="355"/>
  <c r="I61" i="355"/>
  <c r="F61" i="355"/>
  <c r="AA60" i="355"/>
  <c r="X60" i="355"/>
  <c r="H60" i="355" s="1"/>
  <c r="G60" i="355" s="1"/>
  <c r="S60" i="355"/>
  <c r="K60" i="355"/>
  <c r="J60" i="355"/>
  <c r="I60" i="355"/>
  <c r="F60" i="355"/>
  <c r="AA59" i="355"/>
  <c r="X59" i="355"/>
  <c r="H59" i="355" s="1"/>
  <c r="G59" i="355" s="1"/>
  <c r="W59" i="355"/>
  <c r="S59" i="355"/>
  <c r="K59" i="355"/>
  <c r="J59" i="355"/>
  <c r="I59" i="355"/>
  <c r="F59" i="355"/>
  <c r="AA58" i="355"/>
  <c r="X58" i="355"/>
  <c r="W58" i="355" s="1"/>
  <c r="S58" i="355"/>
  <c r="O58" i="355"/>
  <c r="K58" i="355"/>
  <c r="J58" i="355"/>
  <c r="I58" i="355"/>
  <c r="H58" i="355"/>
  <c r="G58" i="355" s="1"/>
  <c r="F58" i="355"/>
  <c r="AA57" i="355"/>
  <c r="W57" i="355"/>
  <c r="S57" i="355"/>
  <c r="R57" i="355"/>
  <c r="O57" i="355" s="1"/>
  <c r="K57" i="355"/>
  <c r="AA56" i="355"/>
  <c r="Z64" i="355"/>
  <c r="W56" i="355"/>
  <c r="V56" i="355"/>
  <c r="S56" i="355" s="1"/>
  <c r="O56" i="355"/>
  <c r="K56" i="355"/>
  <c r="J56" i="355"/>
  <c r="I56" i="355"/>
  <c r="G56" i="355" s="1"/>
  <c r="H56" i="355"/>
  <c r="F56" i="355"/>
  <c r="AA55" i="355"/>
  <c r="W55" i="355"/>
  <c r="V55" i="355"/>
  <c r="S55" i="355"/>
  <c r="O55" i="355"/>
  <c r="K55" i="355"/>
  <c r="J55" i="355"/>
  <c r="G55" i="355" s="1"/>
  <c r="I55" i="355"/>
  <c r="H55" i="355"/>
  <c r="F55" i="355"/>
  <c r="AA54" i="355"/>
  <c r="W54" i="355"/>
  <c r="S54" i="355"/>
  <c r="R54" i="355"/>
  <c r="O54" i="355" s="1"/>
  <c r="K54" i="355"/>
  <c r="AA53" i="355"/>
  <c r="W53" i="355"/>
  <c r="S53" i="355"/>
  <c r="O53" i="355"/>
  <c r="K53" i="355"/>
  <c r="J53" i="355"/>
  <c r="G53" i="355" s="1"/>
  <c r="I53" i="355"/>
  <c r="H53" i="355"/>
  <c r="F53" i="355"/>
  <c r="AA52" i="355"/>
  <c r="AA64" i="355" s="1"/>
  <c r="W52" i="355"/>
  <c r="O52" i="355"/>
  <c r="K52" i="355"/>
  <c r="I52" i="355"/>
  <c r="F52" i="355"/>
  <c r="AA51" i="355"/>
  <c r="W51" i="355"/>
  <c r="S51" i="355"/>
  <c r="R51" i="355"/>
  <c r="O51" i="355"/>
  <c r="K51" i="355"/>
  <c r="AA50" i="355"/>
  <c r="W50" i="355"/>
  <c r="S50" i="355"/>
  <c r="O50" i="355"/>
  <c r="K50" i="355"/>
  <c r="K64" i="355" s="1"/>
  <c r="J50" i="355"/>
  <c r="I50" i="355"/>
  <c r="H50" i="355"/>
  <c r="G50" i="355" s="1"/>
  <c r="F50" i="355"/>
  <c r="AA49" i="355"/>
  <c r="W49" i="355"/>
  <c r="T64" i="355"/>
  <c r="O49" i="355"/>
  <c r="I49" i="355"/>
  <c r="I64" i="355" s="1"/>
  <c r="F49" i="355"/>
  <c r="F42" i="355"/>
  <c r="F41" i="355"/>
  <c r="F36" i="355"/>
  <c r="F35" i="355"/>
  <c r="F33" i="355"/>
  <c r="D25" i="355"/>
  <c r="D32" i="355" s="1"/>
  <c r="F32" i="355" s="1"/>
  <c r="A25" i="355"/>
  <c r="D24" i="355"/>
  <c r="D28" i="355" s="1"/>
  <c r="F28" i="355" s="1"/>
  <c r="A24" i="355"/>
  <c r="D12" i="355"/>
  <c r="D11" i="355"/>
  <c r="AD64" i="354"/>
  <c r="AC64" i="354"/>
  <c r="AB64" i="354"/>
  <c r="Z64" i="354"/>
  <c r="Y64" i="354"/>
  <c r="U64" i="354"/>
  <c r="N64" i="354"/>
  <c r="M64" i="354"/>
  <c r="L64" i="354"/>
  <c r="AA62" i="354"/>
  <c r="X62" i="354"/>
  <c r="W62" i="354" s="1"/>
  <c r="S62" i="354"/>
  <c r="K62" i="354"/>
  <c r="J62" i="354"/>
  <c r="I62" i="354"/>
  <c r="F62" i="354"/>
  <c r="E62" i="354"/>
  <c r="AA61" i="354"/>
  <c r="X61" i="354"/>
  <c r="H61" i="354" s="1"/>
  <c r="G61" i="354" s="1"/>
  <c r="S61" i="354"/>
  <c r="K61" i="354"/>
  <c r="J61" i="354"/>
  <c r="I61" i="354"/>
  <c r="F61" i="354"/>
  <c r="AA60" i="354"/>
  <c r="X60" i="354"/>
  <c r="H60" i="354" s="1"/>
  <c r="G60" i="354" s="1"/>
  <c r="W60" i="354"/>
  <c r="S60" i="354"/>
  <c r="K60" i="354"/>
  <c r="J60" i="354"/>
  <c r="I60" i="354"/>
  <c r="F60" i="354"/>
  <c r="AA59" i="354"/>
  <c r="X59" i="354"/>
  <c r="W59" i="354" s="1"/>
  <c r="S59" i="354"/>
  <c r="K59" i="354"/>
  <c r="J59" i="354"/>
  <c r="I59" i="354"/>
  <c r="F59" i="354"/>
  <c r="AA58" i="354"/>
  <c r="X58" i="354"/>
  <c r="W58" i="354" s="1"/>
  <c r="S58" i="354"/>
  <c r="O58" i="354"/>
  <c r="K58" i="354"/>
  <c r="J58" i="354"/>
  <c r="I58" i="354"/>
  <c r="H58" i="354"/>
  <c r="G58" i="354" s="1"/>
  <c r="F58" i="354"/>
  <c r="AA57" i="354"/>
  <c r="W57" i="354"/>
  <c r="S57" i="354"/>
  <c r="R57" i="354"/>
  <c r="O57" i="354" s="1"/>
  <c r="K57" i="354"/>
  <c r="AA56" i="354"/>
  <c r="W56" i="354"/>
  <c r="V56" i="354"/>
  <c r="V64" i="354" s="1"/>
  <c r="O56" i="354"/>
  <c r="K56" i="354"/>
  <c r="J56" i="354"/>
  <c r="I56" i="354"/>
  <c r="H56" i="354"/>
  <c r="G56" i="354" s="1"/>
  <c r="F56" i="354"/>
  <c r="AA55" i="354"/>
  <c r="W55" i="354"/>
  <c r="V55" i="354"/>
  <c r="J55" i="354" s="1"/>
  <c r="G55" i="354" s="1"/>
  <c r="O55" i="354"/>
  <c r="K55" i="354"/>
  <c r="I55" i="354"/>
  <c r="H55" i="354"/>
  <c r="F55" i="354"/>
  <c r="AA54" i="354"/>
  <c r="W54" i="354"/>
  <c r="S54" i="354"/>
  <c r="R54" i="354"/>
  <c r="O54" i="354"/>
  <c r="K54" i="354"/>
  <c r="AA53" i="354"/>
  <c r="W53" i="354"/>
  <c r="S53" i="354"/>
  <c r="O53" i="354"/>
  <c r="K53" i="354"/>
  <c r="J53" i="354"/>
  <c r="I53" i="354"/>
  <c r="H53" i="354"/>
  <c r="G53" i="354"/>
  <c r="F53" i="354"/>
  <c r="AA52" i="354"/>
  <c r="X52" i="354"/>
  <c r="W52" i="354" s="1"/>
  <c r="V52" i="354"/>
  <c r="S52" i="354"/>
  <c r="O52" i="354"/>
  <c r="K52" i="354"/>
  <c r="J52" i="354"/>
  <c r="I52" i="354"/>
  <c r="H52" i="354"/>
  <c r="G52" i="354" s="1"/>
  <c r="F52" i="354"/>
  <c r="AA51" i="354"/>
  <c r="W51" i="354"/>
  <c r="S51" i="354"/>
  <c r="R51" i="354"/>
  <c r="O51" i="354"/>
  <c r="K51" i="354"/>
  <c r="AA50" i="354"/>
  <c r="W50" i="354"/>
  <c r="S50" i="354"/>
  <c r="O50" i="354"/>
  <c r="K50" i="354"/>
  <c r="K64" i="354" s="1"/>
  <c r="J50" i="354"/>
  <c r="I50" i="354"/>
  <c r="H50" i="354"/>
  <c r="G50" i="354" s="1"/>
  <c r="F50" i="354"/>
  <c r="AA49" i="354"/>
  <c r="AA64" i="354" s="1"/>
  <c r="W49" i="354"/>
  <c r="T64" i="354"/>
  <c r="O49" i="354"/>
  <c r="O64" i="354" s="1"/>
  <c r="I49" i="354"/>
  <c r="I64" i="354" s="1"/>
  <c r="F49" i="354"/>
  <c r="F42" i="354"/>
  <c r="F41" i="354"/>
  <c r="F36" i="354"/>
  <c r="F35" i="354"/>
  <c r="F33" i="354"/>
  <c r="D25" i="354"/>
  <c r="D32" i="354" s="1"/>
  <c r="F32" i="354" s="1"/>
  <c r="A25" i="354"/>
  <c r="D24" i="354"/>
  <c r="D28" i="354" s="1"/>
  <c r="F28" i="354" s="1"/>
  <c r="A24" i="354"/>
  <c r="D12" i="354"/>
  <c r="D11" i="354"/>
  <c r="AD64" i="353"/>
  <c r="AC64" i="353"/>
  <c r="AB64" i="353"/>
  <c r="Z64" i="353"/>
  <c r="Y64" i="353"/>
  <c r="U64" i="353"/>
  <c r="N64" i="353"/>
  <c r="M64" i="353"/>
  <c r="L64" i="353"/>
  <c r="AA62" i="353"/>
  <c r="S62" i="353"/>
  <c r="K62" i="353"/>
  <c r="J62" i="353"/>
  <c r="I62" i="353"/>
  <c r="E62" i="353"/>
  <c r="F62" i="353" s="1"/>
  <c r="AA61" i="353"/>
  <c r="X61" i="353"/>
  <c r="H61" i="353" s="1"/>
  <c r="G61" i="353" s="1"/>
  <c r="W61" i="353"/>
  <c r="S61" i="353"/>
  <c r="K61" i="353"/>
  <c r="J61" i="353"/>
  <c r="I61" i="353"/>
  <c r="F61" i="353"/>
  <c r="AA60" i="353"/>
  <c r="X60" i="353"/>
  <c r="H60" i="353" s="1"/>
  <c r="G60" i="353" s="1"/>
  <c r="S60" i="353"/>
  <c r="K60" i="353"/>
  <c r="J60" i="353"/>
  <c r="I60" i="353"/>
  <c r="F60" i="353"/>
  <c r="AA59" i="353"/>
  <c r="X59" i="353"/>
  <c r="H59" i="353" s="1"/>
  <c r="G59" i="353" s="1"/>
  <c r="S59" i="353"/>
  <c r="K59" i="353"/>
  <c r="J59" i="353"/>
  <c r="I59" i="353"/>
  <c r="F59" i="353"/>
  <c r="AA58" i="353"/>
  <c r="X58" i="353"/>
  <c r="W58" i="353" s="1"/>
  <c r="S58" i="353"/>
  <c r="O58" i="353"/>
  <c r="K58" i="353"/>
  <c r="J58" i="353"/>
  <c r="I58" i="353"/>
  <c r="F58" i="353"/>
  <c r="AA57" i="353"/>
  <c r="W57" i="353"/>
  <c r="S57" i="353"/>
  <c r="R57" i="353"/>
  <c r="O57" i="353" s="1"/>
  <c r="K57" i="353"/>
  <c r="AA56" i="353"/>
  <c r="W56" i="353"/>
  <c r="V56" i="353"/>
  <c r="O56" i="353"/>
  <c r="K56" i="353"/>
  <c r="J56" i="353"/>
  <c r="I56" i="353"/>
  <c r="H56" i="353"/>
  <c r="F56" i="353"/>
  <c r="AA55" i="353"/>
  <c r="W55" i="353"/>
  <c r="V55" i="353"/>
  <c r="J55" i="353" s="1"/>
  <c r="G55" i="353" s="1"/>
  <c r="O55" i="353"/>
  <c r="K55" i="353"/>
  <c r="I55" i="353"/>
  <c r="H55" i="353"/>
  <c r="F55" i="353"/>
  <c r="AA54" i="353"/>
  <c r="W54" i="353"/>
  <c r="S54" i="353"/>
  <c r="R54" i="353"/>
  <c r="O54" i="353"/>
  <c r="K54" i="353"/>
  <c r="AA53" i="353"/>
  <c r="W53" i="353"/>
  <c r="S53" i="353"/>
  <c r="O53" i="353"/>
  <c r="K53" i="353"/>
  <c r="J53" i="353"/>
  <c r="I53" i="353"/>
  <c r="H53" i="353"/>
  <c r="G53" i="353"/>
  <c r="F53" i="353"/>
  <c r="AA52" i="353"/>
  <c r="W52" i="353"/>
  <c r="J52" i="353"/>
  <c r="S52" i="353"/>
  <c r="O52" i="353"/>
  <c r="K52" i="353"/>
  <c r="I52" i="353"/>
  <c r="F52" i="353"/>
  <c r="AA51" i="353"/>
  <c r="W51" i="353"/>
  <c r="S51" i="353"/>
  <c r="R51" i="353"/>
  <c r="O51" i="353"/>
  <c r="K51" i="353"/>
  <c r="AA50" i="353"/>
  <c r="W50" i="353"/>
  <c r="S50" i="353"/>
  <c r="O50" i="353"/>
  <c r="K50" i="353"/>
  <c r="K64" i="353" s="1"/>
  <c r="J50" i="353"/>
  <c r="I50" i="353"/>
  <c r="H50" i="353"/>
  <c r="G50" i="353" s="1"/>
  <c r="F50" i="353"/>
  <c r="AA49" i="353"/>
  <c r="W49" i="353"/>
  <c r="T64" i="353"/>
  <c r="O49" i="353"/>
  <c r="O64" i="353" s="1"/>
  <c r="I49" i="353"/>
  <c r="I64" i="353" s="1"/>
  <c r="F49" i="353"/>
  <c r="F42" i="353"/>
  <c r="F41" i="353"/>
  <c r="F36" i="353"/>
  <c r="F35" i="353"/>
  <c r="F33" i="353"/>
  <c r="D25" i="353"/>
  <c r="D32" i="353" s="1"/>
  <c r="F32" i="353" s="1"/>
  <c r="A25" i="353"/>
  <c r="D24" i="353"/>
  <c r="D28" i="353" s="1"/>
  <c r="F28" i="353" s="1"/>
  <c r="A24" i="353"/>
  <c r="D12" i="353"/>
  <c r="D11" i="353"/>
  <c r="AD64" i="352"/>
  <c r="AC64" i="352"/>
  <c r="AB64" i="352"/>
  <c r="Y64" i="352"/>
  <c r="U64" i="352"/>
  <c r="N64" i="352"/>
  <c r="M64" i="352"/>
  <c r="L64" i="352"/>
  <c r="AA62" i="352"/>
  <c r="S62" i="352"/>
  <c r="K62" i="352"/>
  <c r="J62" i="352"/>
  <c r="I62" i="352"/>
  <c r="X62" i="352"/>
  <c r="AA61" i="352"/>
  <c r="X61" i="352"/>
  <c r="H61" i="352" s="1"/>
  <c r="G61" i="352" s="1"/>
  <c r="S61" i="352"/>
  <c r="K61" i="352"/>
  <c r="J61" i="352"/>
  <c r="I61" i="352"/>
  <c r="F61" i="352"/>
  <c r="AA60" i="352"/>
  <c r="X60" i="352"/>
  <c r="H60" i="352" s="1"/>
  <c r="G60" i="352" s="1"/>
  <c r="S60" i="352"/>
  <c r="K60" i="352"/>
  <c r="J60" i="352"/>
  <c r="I60" i="352"/>
  <c r="F60" i="352"/>
  <c r="AA59" i="352"/>
  <c r="X59" i="352"/>
  <c r="H59" i="352" s="1"/>
  <c r="G59" i="352" s="1"/>
  <c r="S59" i="352"/>
  <c r="K59" i="352"/>
  <c r="J59" i="352"/>
  <c r="I59" i="352"/>
  <c r="F59" i="352"/>
  <c r="AA58" i="352"/>
  <c r="X58" i="352"/>
  <c r="W58" i="352" s="1"/>
  <c r="S58" i="352"/>
  <c r="O58" i="352"/>
  <c r="K58" i="352"/>
  <c r="J58" i="352"/>
  <c r="I58" i="352"/>
  <c r="F58" i="352"/>
  <c r="AA57" i="352"/>
  <c r="W57" i="352"/>
  <c r="S57" i="352"/>
  <c r="R57" i="352"/>
  <c r="O57" i="352" s="1"/>
  <c r="K57" i="352"/>
  <c r="AA56" i="352"/>
  <c r="Z64" i="352"/>
  <c r="W56" i="352"/>
  <c r="J56" i="352"/>
  <c r="S56" i="352"/>
  <c r="O56" i="352"/>
  <c r="K56" i="352"/>
  <c r="I56" i="352"/>
  <c r="H56" i="352"/>
  <c r="F56" i="352"/>
  <c r="AA55" i="352"/>
  <c r="W55" i="352"/>
  <c r="S55" i="352"/>
  <c r="O55" i="352"/>
  <c r="K55" i="352"/>
  <c r="I55" i="352"/>
  <c r="H55" i="352"/>
  <c r="F55" i="352"/>
  <c r="AA54" i="352"/>
  <c r="W54" i="352"/>
  <c r="S54" i="352"/>
  <c r="R54" i="352"/>
  <c r="O54" i="352" s="1"/>
  <c r="K54" i="352"/>
  <c r="AA53" i="352"/>
  <c r="W53" i="352"/>
  <c r="S53" i="352"/>
  <c r="O53" i="352"/>
  <c r="K53" i="352"/>
  <c r="J53" i="352"/>
  <c r="I53" i="352"/>
  <c r="H53" i="352"/>
  <c r="G53" i="352"/>
  <c r="F53" i="352"/>
  <c r="AA52" i="352"/>
  <c r="X52" i="352"/>
  <c r="W52" i="352" s="1"/>
  <c r="V52" i="352"/>
  <c r="S52" i="352" s="1"/>
  <c r="O52" i="352"/>
  <c r="K52" i="352"/>
  <c r="I52" i="352"/>
  <c r="H52" i="352"/>
  <c r="F52" i="352"/>
  <c r="AA51" i="352"/>
  <c r="W51" i="352"/>
  <c r="S51" i="352"/>
  <c r="R51" i="352"/>
  <c r="O51" i="352"/>
  <c r="K51" i="352"/>
  <c r="AA50" i="352"/>
  <c r="W50" i="352"/>
  <c r="S50" i="352"/>
  <c r="O50" i="352"/>
  <c r="K50" i="352"/>
  <c r="K64" i="352" s="1"/>
  <c r="J50" i="352"/>
  <c r="I50" i="352"/>
  <c r="H50" i="352"/>
  <c r="G50" i="352" s="1"/>
  <c r="F50" i="352"/>
  <c r="AA49" i="352"/>
  <c r="AA64" i="352" s="1"/>
  <c r="W49" i="352"/>
  <c r="T64" i="352"/>
  <c r="J49" i="352"/>
  <c r="O49" i="352"/>
  <c r="I49" i="352"/>
  <c r="I64" i="352" s="1"/>
  <c r="F49" i="352"/>
  <c r="F42" i="352"/>
  <c r="F41" i="352"/>
  <c r="F36" i="352"/>
  <c r="F35" i="352"/>
  <c r="F33" i="352"/>
  <c r="D25" i="352"/>
  <c r="D32" i="352" s="1"/>
  <c r="F32" i="352" s="1"/>
  <c r="A25" i="352"/>
  <c r="D24" i="352"/>
  <c r="D28" i="352" s="1"/>
  <c r="F28" i="352" s="1"/>
  <c r="A24" i="352"/>
  <c r="D12" i="352"/>
  <c r="D11" i="352"/>
  <c r="AD64" i="351"/>
  <c r="AC64" i="351"/>
  <c r="AB64" i="351"/>
  <c r="Z64" i="351"/>
  <c r="Y64" i="351"/>
  <c r="U64" i="351"/>
  <c r="N64" i="351"/>
  <c r="M64" i="351"/>
  <c r="L64" i="351"/>
  <c r="AA62" i="351"/>
  <c r="S62" i="351"/>
  <c r="K62" i="351"/>
  <c r="J62" i="351"/>
  <c r="I62" i="351"/>
  <c r="E62" i="351"/>
  <c r="AA61" i="351"/>
  <c r="W61" i="351"/>
  <c r="S61" i="351"/>
  <c r="K61" i="351"/>
  <c r="J61" i="351"/>
  <c r="I61" i="351"/>
  <c r="H61" i="351"/>
  <c r="G61" i="351" s="1"/>
  <c r="F61" i="351"/>
  <c r="AA60" i="351"/>
  <c r="H60" i="351"/>
  <c r="G60" i="351" s="1"/>
  <c r="W60" i="351"/>
  <c r="S60" i="351"/>
  <c r="K60" i="351"/>
  <c r="J60" i="351"/>
  <c r="I60" i="351"/>
  <c r="F60" i="351"/>
  <c r="AA59" i="351"/>
  <c r="W59" i="351"/>
  <c r="S59" i="351"/>
  <c r="K59" i="351"/>
  <c r="J59" i="351"/>
  <c r="I59" i="351"/>
  <c r="H59" i="351"/>
  <c r="G59" i="351" s="1"/>
  <c r="F59" i="351"/>
  <c r="AA58" i="351"/>
  <c r="H58" i="351"/>
  <c r="G58" i="351" s="1"/>
  <c r="S58" i="351"/>
  <c r="O58" i="351"/>
  <c r="K58" i="351"/>
  <c r="J58" i="351"/>
  <c r="I58" i="351"/>
  <c r="F58" i="351"/>
  <c r="AA57" i="351"/>
  <c r="W57" i="351"/>
  <c r="S57" i="351"/>
  <c r="R57" i="351"/>
  <c r="O57" i="351" s="1"/>
  <c r="K57" i="351"/>
  <c r="AA56" i="351"/>
  <c r="W56" i="351"/>
  <c r="J56" i="351"/>
  <c r="S56" i="351"/>
  <c r="O56" i="351"/>
  <c r="K56" i="351"/>
  <c r="I56" i="351"/>
  <c r="H56" i="351"/>
  <c r="F56" i="351"/>
  <c r="AA55" i="351"/>
  <c r="W55" i="351"/>
  <c r="J55" i="351"/>
  <c r="G55" i="351" s="1"/>
  <c r="S55" i="351"/>
  <c r="O55" i="351"/>
  <c r="K55" i="351"/>
  <c r="I55" i="351"/>
  <c r="H55" i="351"/>
  <c r="F55" i="351"/>
  <c r="AA54" i="351"/>
  <c r="W54" i="351"/>
  <c r="S54" i="351"/>
  <c r="R54" i="351"/>
  <c r="O54" i="351"/>
  <c r="K54" i="351"/>
  <c r="AA53" i="351"/>
  <c r="W53" i="351"/>
  <c r="S53" i="351"/>
  <c r="O53" i="351"/>
  <c r="K53" i="351"/>
  <c r="J53" i="351"/>
  <c r="G53" i="351" s="1"/>
  <c r="I53" i="351"/>
  <c r="H53" i="351"/>
  <c r="F53" i="351"/>
  <c r="AA52" i="351"/>
  <c r="W52" i="351"/>
  <c r="V64" i="351"/>
  <c r="S52" i="351"/>
  <c r="O52" i="351"/>
  <c r="K52" i="351"/>
  <c r="J52" i="351"/>
  <c r="I52" i="351"/>
  <c r="H52" i="351"/>
  <c r="F52" i="351"/>
  <c r="AA51" i="351"/>
  <c r="W51" i="351"/>
  <c r="S51" i="351"/>
  <c r="R51" i="351"/>
  <c r="O51" i="351"/>
  <c r="K51" i="351"/>
  <c r="AA50" i="351"/>
  <c r="W50" i="351"/>
  <c r="S50" i="351"/>
  <c r="O50" i="351"/>
  <c r="K50" i="351"/>
  <c r="K64" i="351" s="1"/>
  <c r="J50" i="351"/>
  <c r="I50" i="351"/>
  <c r="H50" i="351"/>
  <c r="G50" i="351" s="1"/>
  <c r="F50" i="351"/>
  <c r="AA49" i="351"/>
  <c r="AA64" i="351" s="1"/>
  <c r="W49" i="351"/>
  <c r="T64" i="351"/>
  <c r="J49" i="351"/>
  <c r="O49" i="351"/>
  <c r="I49" i="351"/>
  <c r="I64" i="351" s="1"/>
  <c r="F49" i="351"/>
  <c r="F42" i="351"/>
  <c r="F41" i="351"/>
  <c r="F36" i="351"/>
  <c r="F35" i="351"/>
  <c r="F33" i="351"/>
  <c r="D25" i="351"/>
  <c r="D32" i="351" s="1"/>
  <c r="F32" i="351" s="1"/>
  <c r="A25" i="351"/>
  <c r="D24" i="351"/>
  <c r="D28" i="351" s="1"/>
  <c r="F28" i="351" s="1"/>
  <c r="A24" i="351"/>
  <c r="D12" i="351"/>
  <c r="D11" i="351"/>
  <c r="AD64" i="350"/>
  <c r="AC64" i="350"/>
  <c r="AB64" i="350"/>
  <c r="Y64" i="350"/>
  <c r="U64" i="350"/>
  <c r="N64" i="350"/>
  <c r="M64" i="350"/>
  <c r="L64" i="350"/>
  <c r="AA62" i="350"/>
  <c r="S62" i="350"/>
  <c r="K62" i="350"/>
  <c r="J62" i="350"/>
  <c r="I62" i="350"/>
  <c r="E62" i="350"/>
  <c r="AA61" i="350"/>
  <c r="W61" i="350"/>
  <c r="S61" i="350"/>
  <c r="K61" i="350"/>
  <c r="J61" i="350"/>
  <c r="I61" i="350"/>
  <c r="H61" i="350"/>
  <c r="G61" i="350" s="1"/>
  <c r="F61" i="350"/>
  <c r="AA60" i="350"/>
  <c r="W60" i="350"/>
  <c r="S60" i="350"/>
  <c r="K60" i="350"/>
  <c r="J60" i="350"/>
  <c r="I60" i="350"/>
  <c r="H60" i="350"/>
  <c r="G60" i="350" s="1"/>
  <c r="F60" i="350"/>
  <c r="AA59" i="350"/>
  <c r="W59" i="350"/>
  <c r="S59" i="350"/>
  <c r="K59" i="350"/>
  <c r="J59" i="350"/>
  <c r="I59" i="350"/>
  <c r="F59" i="350"/>
  <c r="AA58" i="350"/>
  <c r="H58" i="350"/>
  <c r="G58" i="350" s="1"/>
  <c r="S58" i="350"/>
  <c r="O58" i="350"/>
  <c r="K58" i="350"/>
  <c r="J58" i="350"/>
  <c r="I58" i="350"/>
  <c r="F58" i="350"/>
  <c r="AA57" i="350"/>
  <c r="W57" i="350"/>
  <c r="S57" i="350"/>
  <c r="R57" i="350"/>
  <c r="O57" i="350"/>
  <c r="K57" i="350"/>
  <c r="AA56" i="350"/>
  <c r="AA64" i="350" s="1"/>
  <c r="Z64" i="350"/>
  <c r="W56" i="350"/>
  <c r="J56" i="350"/>
  <c r="S56" i="350"/>
  <c r="O56" i="350"/>
  <c r="K56" i="350"/>
  <c r="I56" i="350"/>
  <c r="H56" i="350"/>
  <c r="F56" i="350"/>
  <c r="AA55" i="350"/>
  <c r="W55" i="350"/>
  <c r="S55" i="350"/>
  <c r="O55" i="350"/>
  <c r="K55" i="350"/>
  <c r="I55" i="350"/>
  <c r="H55" i="350"/>
  <c r="F55" i="350"/>
  <c r="AA54" i="350"/>
  <c r="W54" i="350"/>
  <c r="S54" i="350"/>
  <c r="R54" i="350"/>
  <c r="O54" i="350" s="1"/>
  <c r="K54" i="350"/>
  <c r="AA53" i="350"/>
  <c r="W53" i="350"/>
  <c r="S53" i="350"/>
  <c r="O53" i="350"/>
  <c r="K53" i="350"/>
  <c r="J53" i="350"/>
  <c r="I53" i="350"/>
  <c r="H53" i="350"/>
  <c r="G53" i="350" s="1"/>
  <c r="F53" i="350"/>
  <c r="AA52" i="350"/>
  <c r="W52" i="350"/>
  <c r="V64" i="350"/>
  <c r="O52" i="350"/>
  <c r="K52" i="350"/>
  <c r="J52" i="350"/>
  <c r="I52" i="350"/>
  <c r="H52" i="350"/>
  <c r="G52" i="350" s="1"/>
  <c r="F52" i="350"/>
  <c r="AA51" i="350"/>
  <c r="W51" i="350"/>
  <c r="S51" i="350"/>
  <c r="R51" i="350"/>
  <c r="O51" i="350" s="1"/>
  <c r="K51" i="350"/>
  <c r="K64" i="350" s="1"/>
  <c r="AA50" i="350"/>
  <c r="W50" i="350"/>
  <c r="S50" i="350"/>
  <c r="O50" i="350"/>
  <c r="K50" i="350"/>
  <c r="J50" i="350"/>
  <c r="I50" i="350"/>
  <c r="H50" i="350"/>
  <c r="G50" i="350" s="1"/>
  <c r="F50" i="350"/>
  <c r="AA49" i="350"/>
  <c r="W49" i="350"/>
  <c r="T64" i="350"/>
  <c r="S49" i="350"/>
  <c r="J49" i="350"/>
  <c r="O49" i="350"/>
  <c r="O64" i="350" s="1"/>
  <c r="I49" i="350"/>
  <c r="I64" i="350" s="1"/>
  <c r="F49" i="350"/>
  <c r="F42" i="350"/>
  <c r="F41" i="350"/>
  <c r="D40" i="350"/>
  <c r="F40" i="350" s="1"/>
  <c r="F36" i="350"/>
  <c r="F35" i="350"/>
  <c r="F33" i="350"/>
  <c r="D29" i="350"/>
  <c r="F29" i="350" s="1"/>
  <c r="D28" i="350"/>
  <c r="F28" i="350" s="1"/>
  <c r="D27" i="350"/>
  <c r="F27" i="350" s="1"/>
  <c r="D25" i="350"/>
  <c r="D32" i="350" s="1"/>
  <c r="F32" i="350" s="1"/>
  <c r="A25" i="350"/>
  <c r="D24" i="350"/>
  <c r="D39" i="350" s="1"/>
  <c r="F39" i="350" s="1"/>
  <c r="F38" i="350" s="1"/>
  <c r="A24" i="350"/>
  <c r="D12" i="350"/>
  <c r="D11" i="350"/>
  <c r="AD65" i="349"/>
  <c r="AC65" i="349"/>
  <c r="AB65" i="349"/>
  <c r="Y65" i="24" s="1"/>
  <c r="Y65" i="349"/>
  <c r="U65" i="349"/>
  <c r="N65" i="349"/>
  <c r="M65" i="349"/>
  <c r="L65" i="349"/>
  <c r="AA63" i="349"/>
  <c r="S63" i="349"/>
  <c r="K63" i="349"/>
  <c r="J63" i="349"/>
  <c r="I63" i="349"/>
  <c r="E63" i="349"/>
  <c r="X63" i="349" s="1"/>
  <c r="AA62" i="349"/>
  <c r="X62" i="349"/>
  <c r="H62" i="349" s="1"/>
  <c r="W62" i="349"/>
  <c r="S62" i="349"/>
  <c r="K62" i="349"/>
  <c r="J62" i="349"/>
  <c r="I62" i="349"/>
  <c r="F62" i="349"/>
  <c r="AA61" i="349"/>
  <c r="X61" i="349"/>
  <c r="H61" i="349" s="1"/>
  <c r="W61" i="349"/>
  <c r="S61" i="349"/>
  <c r="K61" i="349"/>
  <c r="J61" i="349"/>
  <c r="I61" i="349"/>
  <c r="F61" i="349"/>
  <c r="AA60" i="349"/>
  <c r="X60" i="349"/>
  <c r="W60" i="349" s="1"/>
  <c r="S60" i="349"/>
  <c r="K60" i="349"/>
  <c r="J60" i="349"/>
  <c r="I60" i="349"/>
  <c r="H60" i="349"/>
  <c r="G60" i="349" s="1"/>
  <c r="F60" i="349"/>
  <c r="AA59" i="349"/>
  <c r="X59" i="349"/>
  <c r="H59" i="349" s="1"/>
  <c r="S59" i="349"/>
  <c r="O59" i="349"/>
  <c r="K59" i="349"/>
  <c r="J59" i="349"/>
  <c r="I59" i="349"/>
  <c r="F59" i="349"/>
  <c r="AA58" i="349"/>
  <c r="W58" i="349"/>
  <c r="S58" i="349"/>
  <c r="R58" i="349"/>
  <c r="O58" i="349" s="1"/>
  <c r="K58" i="349"/>
  <c r="AA57" i="349"/>
  <c r="Z65" i="349"/>
  <c r="W57" i="349"/>
  <c r="V57" i="349"/>
  <c r="J57" i="349" s="1"/>
  <c r="O57" i="349"/>
  <c r="K57" i="349"/>
  <c r="I57" i="349"/>
  <c r="H57" i="349"/>
  <c r="F57" i="349"/>
  <c r="AA56" i="349"/>
  <c r="W56" i="349"/>
  <c r="V56" i="349"/>
  <c r="S56" i="349" s="1"/>
  <c r="O56" i="349"/>
  <c r="K56" i="349"/>
  <c r="I56" i="349"/>
  <c r="H56" i="349"/>
  <c r="F56" i="349"/>
  <c r="AA55" i="349"/>
  <c r="W55" i="349"/>
  <c r="S55" i="349"/>
  <c r="R55" i="349"/>
  <c r="O55" i="349"/>
  <c r="K55" i="349"/>
  <c r="AA54" i="349"/>
  <c r="W54" i="349"/>
  <c r="S54" i="349"/>
  <c r="O54" i="349"/>
  <c r="K54" i="349"/>
  <c r="J54" i="349"/>
  <c r="I54" i="349"/>
  <c r="H54" i="349"/>
  <c r="G54" i="349" s="1"/>
  <c r="F54" i="349"/>
  <c r="AA53" i="349"/>
  <c r="X53" i="349"/>
  <c r="W53" i="349" s="1"/>
  <c r="V53" i="349"/>
  <c r="O53" i="349"/>
  <c r="K53" i="349"/>
  <c r="I53" i="349"/>
  <c r="H53" i="349"/>
  <c r="F53" i="349"/>
  <c r="AA52" i="349"/>
  <c r="W52" i="349"/>
  <c r="S52" i="349"/>
  <c r="R52" i="349"/>
  <c r="O52" i="349" s="1"/>
  <c r="K52" i="349"/>
  <c r="AA50" i="349"/>
  <c r="W50" i="349"/>
  <c r="S50" i="349"/>
  <c r="O50" i="349"/>
  <c r="K50" i="349"/>
  <c r="J50" i="349"/>
  <c r="I50" i="349"/>
  <c r="H50" i="349"/>
  <c r="F50" i="349"/>
  <c r="AA49" i="349"/>
  <c r="W49" i="349"/>
  <c r="T65" i="349"/>
  <c r="Q65" i="24" s="1"/>
  <c r="O49" i="349"/>
  <c r="I49" i="349"/>
  <c r="F49" i="349"/>
  <c r="F42" i="349"/>
  <c r="F41" i="349"/>
  <c r="F36" i="349"/>
  <c r="F35" i="349"/>
  <c r="F33" i="349"/>
  <c r="D25" i="349"/>
  <c r="D32" i="349" s="1"/>
  <c r="F32" i="349" s="1"/>
  <c r="A25" i="349"/>
  <c r="D24" i="349"/>
  <c r="D28" i="349" s="1"/>
  <c r="F28" i="349" s="1"/>
  <c r="A24" i="349"/>
  <c r="D12" i="349"/>
  <c r="D11" i="349"/>
  <c r="AD72" i="348"/>
  <c r="AA64" i="24" s="1"/>
  <c r="AA60" i="24" s="1"/>
  <c r="AA34" i="24" s="1"/>
  <c r="AA76" i="24" s="1"/>
  <c r="AC72" i="348"/>
  <c r="Z64" i="24" s="1"/>
  <c r="Z60" i="24" s="1"/>
  <c r="Z34" i="24" s="1"/>
  <c r="Z76" i="24" s="1"/>
  <c r="Y72" i="348"/>
  <c r="V64" i="24" s="1"/>
  <c r="V60" i="24" s="1"/>
  <c r="V34" i="24" s="1"/>
  <c r="V76" i="24" s="1"/>
  <c r="U72" i="348"/>
  <c r="R64" i="24" s="1"/>
  <c r="R60" i="24" s="1"/>
  <c r="R34" i="24" s="1"/>
  <c r="R76" i="24" s="1"/>
  <c r="N72" i="348"/>
  <c r="K64" i="24" s="1"/>
  <c r="K60" i="24" s="1"/>
  <c r="M72" i="348"/>
  <c r="J64" i="24" s="1"/>
  <c r="J60" i="24" s="1"/>
  <c r="J34" i="24" s="1"/>
  <c r="J76" i="24" s="1"/>
  <c r="L72" i="348"/>
  <c r="I64" i="24" s="1"/>
  <c r="AA70" i="348"/>
  <c r="S70" i="348"/>
  <c r="K70" i="348"/>
  <c r="J70" i="348"/>
  <c r="I70" i="348"/>
  <c r="E70" i="348"/>
  <c r="X70" i="348" s="1"/>
  <c r="AA69" i="348"/>
  <c r="X69" i="348"/>
  <c r="W69" i="348" s="1"/>
  <c r="S69" i="348"/>
  <c r="K69" i="348"/>
  <c r="J69" i="348"/>
  <c r="I69" i="348"/>
  <c r="F69" i="348"/>
  <c r="AA68" i="348"/>
  <c r="X68" i="348"/>
  <c r="H68" i="348" s="1"/>
  <c r="W68" i="348"/>
  <c r="S68" i="348"/>
  <c r="K68" i="348"/>
  <c r="J68" i="348"/>
  <c r="I68" i="348"/>
  <c r="F68" i="348"/>
  <c r="AA67" i="348"/>
  <c r="X67" i="348"/>
  <c r="W67" i="348"/>
  <c r="S67" i="348"/>
  <c r="K67" i="348"/>
  <c r="J67" i="348"/>
  <c r="I67" i="348"/>
  <c r="H67" i="348"/>
  <c r="F67" i="348"/>
  <c r="AA66" i="348"/>
  <c r="X66" i="348"/>
  <c r="H66" i="348" s="1"/>
  <c r="S66" i="348"/>
  <c r="O66" i="348"/>
  <c r="K66" i="348"/>
  <c r="J66" i="348"/>
  <c r="I66" i="348"/>
  <c r="F66" i="348"/>
  <c r="AA65" i="348"/>
  <c r="W65" i="348"/>
  <c r="S65" i="348"/>
  <c r="R65" i="348"/>
  <c r="O65" i="348" s="1"/>
  <c r="K65" i="348"/>
  <c r="AA60" i="348"/>
  <c r="Z72" i="348"/>
  <c r="W64" i="24" s="1"/>
  <c r="W60" i="24" s="1"/>
  <c r="W34" i="24" s="1"/>
  <c r="W60" i="348"/>
  <c r="V60" i="348"/>
  <c r="S60" i="348" s="1"/>
  <c r="O60" i="348"/>
  <c r="K60" i="348"/>
  <c r="I60" i="348"/>
  <c r="H60" i="348"/>
  <c r="F60" i="348"/>
  <c r="AA59" i="348"/>
  <c r="W59" i="348"/>
  <c r="S59" i="348"/>
  <c r="O59" i="348"/>
  <c r="K59" i="348"/>
  <c r="I59" i="348"/>
  <c r="H59" i="348"/>
  <c r="F59" i="348"/>
  <c r="AA58" i="348"/>
  <c r="W58" i="348"/>
  <c r="S58" i="348"/>
  <c r="R58" i="348"/>
  <c r="O58" i="348" s="1"/>
  <c r="K58" i="348"/>
  <c r="AA55" i="348"/>
  <c r="W55" i="348"/>
  <c r="S55" i="348"/>
  <c r="O55" i="348"/>
  <c r="K55" i="348"/>
  <c r="J55" i="348"/>
  <c r="I55" i="348"/>
  <c r="H55" i="348"/>
  <c r="F55" i="348"/>
  <c r="AA54" i="348"/>
  <c r="W54" i="348"/>
  <c r="O54" i="348"/>
  <c r="K54" i="348"/>
  <c r="I54" i="348"/>
  <c r="F54" i="348"/>
  <c r="AA53" i="348"/>
  <c r="W53" i="348"/>
  <c r="S53" i="348"/>
  <c r="R53" i="348"/>
  <c r="O53" i="348" s="1"/>
  <c r="K53" i="348"/>
  <c r="S50" i="348"/>
  <c r="O50" i="348"/>
  <c r="K50" i="348"/>
  <c r="J50" i="348"/>
  <c r="I50" i="348"/>
  <c r="F50" i="348"/>
  <c r="AA49" i="348"/>
  <c r="W49" i="348"/>
  <c r="T72" i="348"/>
  <c r="Q64" i="24" s="1"/>
  <c r="J49" i="348"/>
  <c r="O49" i="348"/>
  <c r="I49" i="348"/>
  <c r="F49" i="348"/>
  <c r="F42" i="348"/>
  <c r="F41" i="348"/>
  <c r="F36" i="348"/>
  <c r="F35" i="348"/>
  <c r="F33" i="348"/>
  <c r="D25" i="348"/>
  <c r="D32" i="348" s="1"/>
  <c r="F32" i="348" s="1"/>
  <c r="A25" i="348"/>
  <c r="D24" i="348"/>
  <c r="D28" i="348" s="1"/>
  <c r="F28" i="348" s="1"/>
  <c r="A24" i="348"/>
  <c r="D12" i="348"/>
  <c r="D11" i="348"/>
  <c r="AD64" i="347"/>
  <c r="AC64" i="347"/>
  <c r="AB64" i="347"/>
  <c r="Y63" i="24" s="1"/>
  <c r="Z64" i="347"/>
  <c r="Y64" i="347"/>
  <c r="U64" i="347"/>
  <c r="N64" i="347"/>
  <c r="M64" i="347"/>
  <c r="L64" i="347"/>
  <c r="I63" i="24" s="1"/>
  <c r="I60" i="24" s="1"/>
  <c r="AA62" i="347"/>
  <c r="S62" i="347"/>
  <c r="K62" i="347"/>
  <c r="J62" i="347"/>
  <c r="I62" i="347"/>
  <c r="E62" i="347"/>
  <c r="X62" i="347" s="1"/>
  <c r="AA61" i="347"/>
  <c r="X61" i="347"/>
  <c r="H61" i="347" s="1"/>
  <c r="G61" i="347" s="1"/>
  <c r="S61" i="347"/>
  <c r="K61" i="347"/>
  <c r="J61" i="347"/>
  <c r="I61" i="347"/>
  <c r="F61" i="347"/>
  <c r="AA60" i="347"/>
  <c r="X60" i="347"/>
  <c r="H60" i="347" s="1"/>
  <c r="G60" i="347" s="1"/>
  <c r="W60" i="347"/>
  <c r="S60" i="347"/>
  <c r="K60" i="347"/>
  <c r="J60" i="347"/>
  <c r="I60" i="347"/>
  <c r="F60" i="347"/>
  <c r="AA59" i="347"/>
  <c r="X59" i="347"/>
  <c r="W59" i="347" s="1"/>
  <c r="S59" i="347"/>
  <c r="K59" i="347"/>
  <c r="J59" i="347"/>
  <c r="I59" i="347"/>
  <c r="H59" i="347"/>
  <c r="G59" i="347"/>
  <c r="F59" i="347"/>
  <c r="AA58" i="347"/>
  <c r="X58" i="347"/>
  <c r="W58" i="347" s="1"/>
  <c r="S58" i="347"/>
  <c r="O58" i="347"/>
  <c r="K58" i="347"/>
  <c r="J58" i="347"/>
  <c r="I58" i="347"/>
  <c r="F58" i="347"/>
  <c r="AA57" i="347"/>
  <c r="W57" i="347"/>
  <c r="S57" i="347"/>
  <c r="R57" i="347"/>
  <c r="O57" i="347" s="1"/>
  <c r="K57" i="347"/>
  <c r="AA56" i="347"/>
  <c r="W56" i="347"/>
  <c r="V56" i="347"/>
  <c r="O56" i="347"/>
  <c r="K56" i="347"/>
  <c r="I56" i="347"/>
  <c r="H56" i="347"/>
  <c r="F56" i="347"/>
  <c r="AA55" i="347"/>
  <c r="W55" i="347"/>
  <c r="V55" i="347"/>
  <c r="J55" i="347" s="1"/>
  <c r="G55" i="347" s="1"/>
  <c r="O55" i="347"/>
  <c r="K55" i="347"/>
  <c r="I55" i="347"/>
  <c r="H55" i="347"/>
  <c r="F55" i="347"/>
  <c r="AA54" i="347"/>
  <c r="W54" i="347"/>
  <c r="S54" i="347"/>
  <c r="R54" i="347"/>
  <c r="O54" i="347"/>
  <c r="K54" i="347"/>
  <c r="AA53" i="347"/>
  <c r="W53" i="347"/>
  <c r="S53" i="347"/>
  <c r="O53" i="347"/>
  <c r="K53" i="347"/>
  <c r="J53" i="347"/>
  <c r="I53" i="347"/>
  <c r="H53" i="347"/>
  <c r="G53" i="347"/>
  <c r="F53" i="347"/>
  <c r="AA52" i="347"/>
  <c r="X52" i="347"/>
  <c r="W52" i="347" s="1"/>
  <c r="V52" i="347"/>
  <c r="S52" i="347" s="1"/>
  <c r="O52" i="347"/>
  <c r="K52" i="347"/>
  <c r="I52" i="347"/>
  <c r="F52" i="347"/>
  <c r="AA51" i="347"/>
  <c r="W51" i="347"/>
  <c r="S51" i="347"/>
  <c r="R51" i="347"/>
  <c r="O51" i="347"/>
  <c r="K51" i="347"/>
  <c r="AA50" i="347"/>
  <c r="W50" i="347"/>
  <c r="S50" i="347"/>
  <c r="O50" i="347"/>
  <c r="K50" i="347"/>
  <c r="K64" i="347" s="1"/>
  <c r="H63" i="24" s="1"/>
  <c r="J50" i="347"/>
  <c r="I50" i="347"/>
  <c r="H50" i="347"/>
  <c r="G50" i="347" s="1"/>
  <c r="F50" i="347"/>
  <c r="AA49" i="347"/>
  <c r="W49" i="347"/>
  <c r="T64" i="347"/>
  <c r="Q63" i="24" s="1"/>
  <c r="O49" i="347"/>
  <c r="I49" i="347"/>
  <c r="I64" i="347" s="1"/>
  <c r="F49" i="347"/>
  <c r="F42" i="347"/>
  <c r="F41" i="347"/>
  <c r="F36" i="347"/>
  <c r="F35" i="347"/>
  <c r="F33" i="347"/>
  <c r="D25" i="347"/>
  <c r="D32" i="347" s="1"/>
  <c r="F32" i="347" s="1"/>
  <c r="A25" i="347"/>
  <c r="D24" i="347"/>
  <c r="D28" i="347" s="1"/>
  <c r="F28" i="347" s="1"/>
  <c r="A24" i="347"/>
  <c r="D12" i="347"/>
  <c r="D11" i="347"/>
  <c r="AD64" i="346"/>
  <c r="AC64" i="346"/>
  <c r="AB64" i="346"/>
  <c r="Y62" i="24" s="1"/>
  <c r="Z64" i="346"/>
  <c r="Y64" i="346"/>
  <c r="U64" i="346"/>
  <c r="N64" i="346"/>
  <c r="M64" i="346"/>
  <c r="L64" i="346"/>
  <c r="AA62" i="346"/>
  <c r="S62" i="346"/>
  <c r="K62" i="346"/>
  <c r="J62" i="346"/>
  <c r="I62" i="346"/>
  <c r="E62" i="346"/>
  <c r="X62" i="346" s="1"/>
  <c r="AA61" i="346"/>
  <c r="X61" i="346"/>
  <c r="W61" i="346" s="1"/>
  <c r="S61" i="346"/>
  <c r="K61" i="346"/>
  <c r="J61" i="346"/>
  <c r="I61" i="346"/>
  <c r="H61" i="346"/>
  <c r="G61" i="346" s="1"/>
  <c r="F61" i="346"/>
  <c r="AA60" i="346"/>
  <c r="X60" i="346"/>
  <c r="H60" i="346" s="1"/>
  <c r="G60" i="346" s="1"/>
  <c r="S60" i="346"/>
  <c r="K60" i="346"/>
  <c r="J60" i="346"/>
  <c r="I60" i="346"/>
  <c r="F60" i="346"/>
  <c r="AA59" i="346"/>
  <c r="X59" i="346"/>
  <c r="W59" i="346" s="1"/>
  <c r="S59" i="346"/>
  <c r="K59" i="346"/>
  <c r="J59" i="346"/>
  <c r="I59" i="346"/>
  <c r="F59" i="346"/>
  <c r="AA58" i="346"/>
  <c r="X58" i="346"/>
  <c r="H58" i="346" s="1"/>
  <c r="G58" i="346" s="1"/>
  <c r="S58" i="346"/>
  <c r="O58" i="346"/>
  <c r="K58" i="346"/>
  <c r="J58" i="346"/>
  <c r="I58" i="346"/>
  <c r="F58" i="346"/>
  <c r="AA57" i="346"/>
  <c r="W57" i="346"/>
  <c r="S57" i="346"/>
  <c r="R57" i="346"/>
  <c r="O57" i="346" s="1"/>
  <c r="K57" i="346"/>
  <c r="AA56" i="346"/>
  <c r="W56" i="346"/>
  <c r="S56" i="346"/>
  <c r="O56" i="346"/>
  <c r="K56" i="346"/>
  <c r="I56" i="346"/>
  <c r="H56" i="346"/>
  <c r="F56" i="346"/>
  <c r="AA55" i="346"/>
  <c r="W55" i="346"/>
  <c r="J55" i="346"/>
  <c r="G55" i="346" s="1"/>
  <c r="O55" i="346"/>
  <c r="K55" i="346"/>
  <c r="I55" i="346"/>
  <c r="H55" i="346"/>
  <c r="F55" i="346"/>
  <c r="AA54" i="346"/>
  <c r="W54" i="346"/>
  <c r="S54" i="346"/>
  <c r="R54" i="346"/>
  <c r="O54" i="346"/>
  <c r="K54" i="346"/>
  <c r="AA53" i="346"/>
  <c r="W53" i="346"/>
  <c r="S53" i="346"/>
  <c r="O53" i="346"/>
  <c r="K53" i="346"/>
  <c r="J53" i="346"/>
  <c r="I53" i="346"/>
  <c r="H53" i="346"/>
  <c r="G53" i="346" s="1"/>
  <c r="F53" i="346"/>
  <c r="AA52" i="346"/>
  <c r="W52" i="346"/>
  <c r="S52" i="346"/>
  <c r="O52" i="346"/>
  <c r="K52" i="346"/>
  <c r="I52" i="346"/>
  <c r="F52" i="346"/>
  <c r="AA51" i="346"/>
  <c r="W51" i="346"/>
  <c r="S51" i="346"/>
  <c r="R51" i="346"/>
  <c r="O51" i="346"/>
  <c r="K51" i="346"/>
  <c r="AA50" i="346"/>
  <c r="W50" i="346"/>
  <c r="S50" i="346"/>
  <c r="O50" i="346"/>
  <c r="K50" i="346"/>
  <c r="K64" i="346" s="1"/>
  <c r="J50" i="346"/>
  <c r="I50" i="346"/>
  <c r="H50" i="346"/>
  <c r="G50" i="346" s="1"/>
  <c r="F50" i="346"/>
  <c r="AA49" i="346"/>
  <c r="W49" i="346"/>
  <c r="T64" i="346"/>
  <c r="Q62" i="24" s="1"/>
  <c r="J49" i="346"/>
  <c r="O49" i="346"/>
  <c r="O64" i="346" s="1"/>
  <c r="I49" i="346"/>
  <c r="I64" i="346" s="1"/>
  <c r="F49" i="346"/>
  <c r="F42" i="346"/>
  <c r="F41" i="346"/>
  <c r="F36" i="346"/>
  <c r="F35" i="346"/>
  <c r="F33" i="346"/>
  <c r="D25" i="346"/>
  <c r="D32" i="346" s="1"/>
  <c r="F32" i="346" s="1"/>
  <c r="A25" i="346"/>
  <c r="D24" i="346"/>
  <c r="D28" i="346" s="1"/>
  <c r="F28" i="346" s="1"/>
  <c r="A24" i="346"/>
  <c r="D12" i="346"/>
  <c r="D11" i="346"/>
  <c r="AD64" i="345"/>
  <c r="AC64" i="345"/>
  <c r="AB64" i="345"/>
  <c r="Z64" i="345"/>
  <c r="Y64" i="345"/>
  <c r="U64" i="345"/>
  <c r="N64" i="345"/>
  <c r="M64" i="345"/>
  <c r="L64" i="345"/>
  <c r="AA62" i="345"/>
  <c r="X62" i="345"/>
  <c r="W62" i="345" s="1"/>
  <c r="S62" i="345"/>
  <c r="K62" i="345"/>
  <c r="J62" i="345"/>
  <c r="I62" i="345"/>
  <c r="E62" i="345"/>
  <c r="F62" i="345" s="1"/>
  <c r="AA61" i="345"/>
  <c r="X61" i="345"/>
  <c r="H61" i="345" s="1"/>
  <c r="G61" i="345" s="1"/>
  <c r="S61" i="345"/>
  <c r="K61" i="345"/>
  <c r="J61" i="345"/>
  <c r="I61" i="345"/>
  <c r="F61" i="345"/>
  <c r="AA60" i="345"/>
  <c r="X60" i="345"/>
  <c r="H60" i="345" s="1"/>
  <c r="G60" i="345" s="1"/>
  <c r="W60" i="345"/>
  <c r="S60" i="345"/>
  <c r="K60" i="345"/>
  <c r="J60" i="345"/>
  <c r="I60" i="345"/>
  <c r="F60" i="345"/>
  <c r="AA59" i="345"/>
  <c r="X59" i="345"/>
  <c r="W59" i="345" s="1"/>
  <c r="S59" i="345"/>
  <c r="K59" i="345"/>
  <c r="J59" i="345"/>
  <c r="I59" i="345"/>
  <c r="F59" i="345"/>
  <c r="AA58" i="345"/>
  <c r="X58" i="345"/>
  <c r="W58" i="345" s="1"/>
  <c r="S58" i="345"/>
  <c r="O58" i="345"/>
  <c r="K58" i="345"/>
  <c r="J58" i="345"/>
  <c r="I58" i="345"/>
  <c r="H58" i="345"/>
  <c r="G58" i="345" s="1"/>
  <c r="F58" i="345"/>
  <c r="AA57" i="345"/>
  <c r="W57" i="345"/>
  <c r="S57" i="345"/>
  <c r="R57" i="345"/>
  <c r="O57" i="345"/>
  <c r="K57" i="345"/>
  <c r="AA56" i="345"/>
  <c r="W56" i="345"/>
  <c r="V56" i="345"/>
  <c r="J56" i="345" s="1"/>
  <c r="O56" i="345"/>
  <c r="K56" i="345"/>
  <c r="I56" i="345"/>
  <c r="H56" i="345"/>
  <c r="F56" i="345"/>
  <c r="AA55" i="345"/>
  <c r="W55" i="345"/>
  <c r="V55" i="345"/>
  <c r="O55" i="345"/>
  <c r="K55" i="345"/>
  <c r="I55" i="345"/>
  <c r="H55" i="345"/>
  <c r="F55" i="345"/>
  <c r="AA54" i="345"/>
  <c r="W54" i="345"/>
  <c r="S54" i="345"/>
  <c r="R54" i="345"/>
  <c r="O54" i="345"/>
  <c r="K54" i="345"/>
  <c r="AA53" i="345"/>
  <c r="W53" i="345"/>
  <c r="S53" i="345"/>
  <c r="O53" i="345"/>
  <c r="K53" i="345"/>
  <c r="J53" i="345"/>
  <c r="I53" i="345"/>
  <c r="H53" i="345"/>
  <c r="G53" i="345"/>
  <c r="F53" i="345"/>
  <c r="AA52" i="345"/>
  <c r="X52" i="345"/>
  <c r="W52" i="345" s="1"/>
  <c r="V52" i="345"/>
  <c r="S52" i="345" s="1"/>
  <c r="O52" i="345"/>
  <c r="K52" i="345"/>
  <c r="I52" i="345"/>
  <c r="F52" i="345"/>
  <c r="AA51" i="345"/>
  <c r="W51" i="345"/>
  <c r="S51" i="345"/>
  <c r="R51" i="345"/>
  <c r="O51" i="345" s="1"/>
  <c r="K51" i="345"/>
  <c r="AA50" i="345"/>
  <c r="W50" i="345"/>
  <c r="S50" i="345"/>
  <c r="O50" i="345"/>
  <c r="K50" i="345"/>
  <c r="K64" i="345" s="1"/>
  <c r="J50" i="345"/>
  <c r="I50" i="345"/>
  <c r="H50" i="345"/>
  <c r="G50" i="345" s="1"/>
  <c r="F50" i="345"/>
  <c r="AA49" i="345"/>
  <c r="AA64" i="345" s="1"/>
  <c r="W49" i="345"/>
  <c r="T64" i="345"/>
  <c r="S49" i="345"/>
  <c r="O49" i="345"/>
  <c r="I49" i="345"/>
  <c r="I64" i="345" s="1"/>
  <c r="F49" i="345"/>
  <c r="F42" i="345"/>
  <c r="F41" i="345"/>
  <c r="F36" i="345"/>
  <c r="F35" i="345"/>
  <c r="F33" i="345"/>
  <c r="D29" i="345"/>
  <c r="F29" i="345" s="1"/>
  <c r="D25" i="345"/>
  <c r="D32" i="345" s="1"/>
  <c r="F32" i="345" s="1"/>
  <c r="A25" i="345"/>
  <c r="D24" i="345"/>
  <c r="D28" i="345" s="1"/>
  <c r="F28" i="345" s="1"/>
  <c r="A24" i="345"/>
  <c r="D12" i="345"/>
  <c r="D11" i="345"/>
  <c r="AD64" i="344"/>
  <c r="AC64" i="344"/>
  <c r="AB64" i="344"/>
  <c r="Y59" i="24" s="1"/>
  <c r="Z64" i="344"/>
  <c r="Y64" i="344"/>
  <c r="U64" i="344"/>
  <c r="N64" i="344"/>
  <c r="M64" i="344"/>
  <c r="L64" i="344"/>
  <c r="I59" i="24" s="1"/>
  <c r="AA62" i="344"/>
  <c r="S62" i="344"/>
  <c r="K62" i="344"/>
  <c r="J62" i="344"/>
  <c r="I62" i="344"/>
  <c r="F62" i="344"/>
  <c r="E62" i="344"/>
  <c r="X62" i="344" s="1"/>
  <c r="AA61" i="344"/>
  <c r="X61" i="344"/>
  <c r="H61" i="344" s="1"/>
  <c r="G61" i="344" s="1"/>
  <c r="S61" i="344"/>
  <c r="K61" i="344"/>
  <c r="J61" i="344"/>
  <c r="I61" i="344"/>
  <c r="F61" i="344"/>
  <c r="AA60" i="344"/>
  <c r="X60" i="344"/>
  <c r="W60" i="344" s="1"/>
  <c r="S60" i="344"/>
  <c r="K60" i="344"/>
  <c r="J60" i="344"/>
  <c r="I60" i="344"/>
  <c r="H60" i="344"/>
  <c r="G60" i="344" s="1"/>
  <c r="F60" i="344"/>
  <c r="AA59" i="344"/>
  <c r="X59" i="344"/>
  <c r="H59" i="344" s="1"/>
  <c r="G59" i="344" s="1"/>
  <c r="S59" i="344"/>
  <c r="K59" i="344"/>
  <c r="J59" i="344"/>
  <c r="I59" i="344"/>
  <c r="F59" i="344"/>
  <c r="AA58" i="344"/>
  <c r="X58" i="344"/>
  <c r="W58" i="344"/>
  <c r="S58" i="344"/>
  <c r="O58" i="344"/>
  <c r="K58" i="344"/>
  <c r="J58" i="344"/>
  <c r="I58" i="344"/>
  <c r="H58" i="344"/>
  <c r="G58" i="344" s="1"/>
  <c r="F58" i="344"/>
  <c r="AA57" i="344"/>
  <c r="W57" i="344"/>
  <c r="S57" i="344"/>
  <c r="R57" i="344"/>
  <c r="O57" i="344" s="1"/>
  <c r="K57" i="344"/>
  <c r="AA56" i="344"/>
  <c r="W56" i="344"/>
  <c r="V56" i="344"/>
  <c r="V64" i="344" s="1"/>
  <c r="O56" i="344"/>
  <c r="K56" i="344"/>
  <c r="I56" i="344"/>
  <c r="H56" i="344"/>
  <c r="F56" i="344"/>
  <c r="AA55" i="344"/>
  <c r="W55" i="344"/>
  <c r="V55" i="344"/>
  <c r="J55" i="344" s="1"/>
  <c r="G55" i="344" s="1"/>
  <c r="O55" i="344"/>
  <c r="K55" i="344"/>
  <c r="I55" i="344"/>
  <c r="H55" i="344"/>
  <c r="F55" i="344"/>
  <c r="AA54" i="344"/>
  <c r="W54" i="344"/>
  <c r="S54" i="344"/>
  <c r="R54" i="344"/>
  <c r="O54" i="344"/>
  <c r="K54" i="344"/>
  <c r="AA53" i="344"/>
  <c r="W53" i="344"/>
  <c r="S53" i="344"/>
  <c r="O53" i="344"/>
  <c r="K53" i="344"/>
  <c r="J53" i="344"/>
  <c r="I53" i="344"/>
  <c r="H53" i="344"/>
  <c r="G53" i="344"/>
  <c r="F53" i="344"/>
  <c r="AA52" i="344"/>
  <c r="X52" i="344"/>
  <c r="W52" i="344"/>
  <c r="V52" i="344"/>
  <c r="J52" i="344" s="1"/>
  <c r="O52" i="344"/>
  <c r="K52" i="344"/>
  <c r="I52" i="344"/>
  <c r="H52" i="344"/>
  <c r="F52" i="344"/>
  <c r="AA51" i="344"/>
  <c r="W51" i="344"/>
  <c r="S51" i="344"/>
  <c r="R51" i="344"/>
  <c r="O51" i="344"/>
  <c r="K51" i="344"/>
  <c r="AA50" i="344"/>
  <c r="W50" i="344"/>
  <c r="S50" i="344"/>
  <c r="O50" i="344"/>
  <c r="K50" i="344"/>
  <c r="K64" i="344" s="1"/>
  <c r="H59" i="24" s="1"/>
  <c r="J50" i="344"/>
  <c r="I50" i="344"/>
  <c r="G50" i="344" s="1"/>
  <c r="H50" i="344"/>
  <c r="F50" i="344"/>
  <c r="AA49" i="344"/>
  <c r="AA64" i="344" s="1"/>
  <c r="X59" i="24" s="1"/>
  <c r="W49" i="344"/>
  <c r="T64" i="344"/>
  <c r="Q59" i="24" s="1"/>
  <c r="O49" i="344"/>
  <c r="O64" i="344" s="1"/>
  <c r="L59" i="24" s="1"/>
  <c r="I49" i="344"/>
  <c r="I64" i="344" s="1"/>
  <c r="F49" i="344"/>
  <c r="F42" i="344"/>
  <c r="F41" i="344"/>
  <c r="F36" i="344"/>
  <c r="F35" i="344"/>
  <c r="F33" i="344"/>
  <c r="D25" i="344"/>
  <c r="D32" i="344" s="1"/>
  <c r="F32" i="344" s="1"/>
  <c r="A25" i="344"/>
  <c r="D24" i="344"/>
  <c r="D28" i="344" s="1"/>
  <c r="F28" i="344" s="1"/>
  <c r="A24" i="344"/>
  <c r="D12" i="344"/>
  <c r="D11" i="344"/>
  <c r="AD64" i="343"/>
  <c r="AC64" i="343"/>
  <c r="AB64" i="343"/>
  <c r="Y64" i="343"/>
  <c r="U64" i="343"/>
  <c r="N64" i="343"/>
  <c r="M64" i="343"/>
  <c r="L64" i="343"/>
  <c r="AA62" i="343"/>
  <c r="S62" i="343"/>
  <c r="K62" i="343"/>
  <c r="J62" i="343"/>
  <c r="I62" i="343"/>
  <c r="E62" i="343"/>
  <c r="X62" i="343" s="1"/>
  <c r="AA61" i="343"/>
  <c r="X61" i="343"/>
  <c r="W61" i="343" s="1"/>
  <c r="S61" i="343"/>
  <c r="K61" i="343"/>
  <c r="J61" i="343"/>
  <c r="I61" i="343"/>
  <c r="F61" i="343"/>
  <c r="AA60" i="343"/>
  <c r="X60" i="343"/>
  <c r="H60" i="343" s="1"/>
  <c r="G60" i="343" s="1"/>
  <c r="W60" i="343"/>
  <c r="S60" i="343"/>
  <c r="K60" i="343"/>
  <c r="J60" i="343"/>
  <c r="I60" i="343"/>
  <c r="F60" i="343"/>
  <c r="AA59" i="343"/>
  <c r="X59" i="343"/>
  <c r="W59" i="343" s="1"/>
  <c r="S59" i="343"/>
  <c r="K59" i="343"/>
  <c r="J59" i="343"/>
  <c r="I59" i="343"/>
  <c r="F59" i="343"/>
  <c r="AA58" i="343"/>
  <c r="X58" i="343"/>
  <c r="H58" i="343" s="1"/>
  <c r="G58" i="343" s="1"/>
  <c r="S58" i="343"/>
  <c r="O58" i="343"/>
  <c r="K58" i="343"/>
  <c r="J58" i="343"/>
  <c r="I58" i="343"/>
  <c r="F58" i="343"/>
  <c r="AA57" i="343"/>
  <c r="W57" i="343"/>
  <c r="S57" i="343"/>
  <c r="R57" i="343"/>
  <c r="O57" i="343"/>
  <c r="K57" i="343"/>
  <c r="AA56" i="343"/>
  <c r="AA64" i="343" s="1"/>
  <c r="Z64" i="343"/>
  <c r="W56" i="343"/>
  <c r="V56" i="343"/>
  <c r="J56" i="343" s="1"/>
  <c r="O56" i="343"/>
  <c r="K56" i="343"/>
  <c r="I56" i="343"/>
  <c r="H56" i="343"/>
  <c r="F56" i="343"/>
  <c r="AA55" i="343"/>
  <c r="W55" i="343"/>
  <c r="V55" i="343"/>
  <c r="S55" i="343" s="1"/>
  <c r="O55" i="343"/>
  <c r="K55" i="343"/>
  <c r="I55" i="343"/>
  <c r="H55" i="343"/>
  <c r="F55" i="343"/>
  <c r="AA54" i="343"/>
  <c r="W54" i="343"/>
  <c r="S54" i="343"/>
  <c r="R54" i="343"/>
  <c r="O54" i="343" s="1"/>
  <c r="K54" i="343"/>
  <c r="AA53" i="343"/>
  <c r="W53" i="343"/>
  <c r="S53" i="343"/>
  <c r="O53" i="343"/>
  <c r="K53" i="343"/>
  <c r="J53" i="343"/>
  <c r="G53" i="343" s="1"/>
  <c r="I53" i="343"/>
  <c r="H53" i="343"/>
  <c r="F53" i="343"/>
  <c r="AA52" i="343"/>
  <c r="W52" i="343"/>
  <c r="J52" i="343"/>
  <c r="O52" i="343"/>
  <c r="K52" i="343"/>
  <c r="I52" i="343"/>
  <c r="F52" i="343"/>
  <c r="AA51" i="343"/>
  <c r="W51" i="343"/>
  <c r="S51" i="343"/>
  <c r="R51" i="343"/>
  <c r="O51" i="343" s="1"/>
  <c r="K51" i="343"/>
  <c r="K64" i="343" s="1"/>
  <c r="AA50" i="343"/>
  <c r="W50" i="343"/>
  <c r="S50" i="343"/>
  <c r="O50" i="343"/>
  <c r="K50" i="343"/>
  <c r="J50" i="343"/>
  <c r="I50" i="343"/>
  <c r="H50" i="343"/>
  <c r="G50" i="343" s="1"/>
  <c r="F50" i="343"/>
  <c r="AA49" i="343"/>
  <c r="W49" i="343"/>
  <c r="T64" i="343"/>
  <c r="S49" i="343"/>
  <c r="J49" i="343"/>
  <c r="O49" i="343"/>
  <c r="I49" i="343"/>
  <c r="I64" i="343" s="1"/>
  <c r="F49" i="343"/>
  <c r="F42" i="343"/>
  <c r="F41" i="343"/>
  <c r="D40" i="343"/>
  <c r="F40" i="343" s="1"/>
  <c r="F36" i="343"/>
  <c r="F35" i="343"/>
  <c r="F33" i="343"/>
  <c r="D29" i="343"/>
  <c r="F29" i="343" s="1"/>
  <c r="D28" i="343"/>
  <c r="F28" i="343" s="1"/>
  <c r="D27" i="343"/>
  <c r="F27" i="343" s="1"/>
  <c r="D25" i="343"/>
  <c r="D32" i="343" s="1"/>
  <c r="F32" i="343" s="1"/>
  <c r="A25" i="343"/>
  <c r="D24" i="343"/>
  <c r="D39" i="343" s="1"/>
  <c r="F39" i="343" s="1"/>
  <c r="F38" i="343" s="1"/>
  <c r="A24" i="343"/>
  <c r="D12" i="343"/>
  <c r="D11" i="343"/>
  <c r="AD64" i="342"/>
  <c r="AC64" i="342"/>
  <c r="AB64" i="342"/>
  <c r="Z64" i="342"/>
  <c r="Y64" i="342"/>
  <c r="U64" i="342"/>
  <c r="N64" i="342"/>
  <c r="M64" i="342"/>
  <c r="L64" i="342"/>
  <c r="AA62" i="342"/>
  <c r="S62" i="342"/>
  <c r="K62" i="342"/>
  <c r="J62" i="342"/>
  <c r="I62" i="342"/>
  <c r="E62" i="342"/>
  <c r="X62" i="342" s="1"/>
  <c r="AA61" i="342"/>
  <c r="X61" i="342"/>
  <c r="H61" i="342" s="1"/>
  <c r="G61" i="342" s="1"/>
  <c r="S61" i="342"/>
  <c r="K61" i="342"/>
  <c r="J61" i="342"/>
  <c r="I61" i="342"/>
  <c r="F61" i="342"/>
  <c r="AA60" i="342"/>
  <c r="X60" i="342"/>
  <c r="H60" i="342" s="1"/>
  <c r="G60" i="342" s="1"/>
  <c r="S60" i="342"/>
  <c r="K60" i="342"/>
  <c r="J60" i="342"/>
  <c r="I60" i="342"/>
  <c r="F60" i="342"/>
  <c r="AA59" i="342"/>
  <c r="X59" i="342"/>
  <c r="W59" i="342" s="1"/>
  <c r="S59" i="342"/>
  <c r="K59" i="342"/>
  <c r="J59" i="342"/>
  <c r="I59" i="342"/>
  <c r="F59" i="342"/>
  <c r="AA58" i="342"/>
  <c r="X58" i="342"/>
  <c r="H58" i="342" s="1"/>
  <c r="G58" i="342" s="1"/>
  <c r="W58" i="342"/>
  <c r="S58" i="342"/>
  <c r="O58" i="342"/>
  <c r="K58" i="342"/>
  <c r="J58" i="342"/>
  <c r="I58" i="342"/>
  <c r="F58" i="342"/>
  <c r="AA57" i="342"/>
  <c r="W57" i="342"/>
  <c r="S57" i="342"/>
  <c r="R57" i="342"/>
  <c r="O57" i="342"/>
  <c r="K57" i="342"/>
  <c r="AA56" i="342"/>
  <c r="W56" i="342"/>
  <c r="V56" i="342"/>
  <c r="J56" i="342" s="1"/>
  <c r="G56" i="342" s="1"/>
  <c r="O56" i="342"/>
  <c r="K56" i="342"/>
  <c r="I56" i="342"/>
  <c r="H56" i="342"/>
  <c r="F56" i="342"/>
  <c r="AA55" i="342"/>
  <c r="W55" i="342"/>
  <c r="V55" i="342"/>
  <c r="S55" i="342" s="1"/>
  <c r="O55" i="342"/>
  <c r="K55" i="342"/>
  <c r="I55" i="342"/>
  <c r="H55" i="342"/>
  <c r="F55" i="342"/>
  <c r="AA54" i="342"/>
  <c r="W54" i="342"/>
  <c r="S54" i="342"/>
  <c r="R54" i="342"/>
  <c r="O54" i="342"/>
  <c r="K54" i="342"/>
  <c r="AA53" i="342"/>
  <c r="W53" i="342"/>
  <c r="S53" i="342"/>
  <c r="O53" i="342"/>
  <c r="K53" i="342"/>
  <c r="J53" i="342"/>
  <c r="I53" i="342"/>
  <c r="H53" i="342"/>
  <c r="G53" i="342"/>
  <c r="F53" i="342"/>
  <c r="AA52" i="342"/>
  <c r="X52" i="342"/>
  <c r="W52" i="342" s="1"/>
  <c r="V52" i="342"/>
  <c r="O52" i="342"/>
  <c r="K52" i="342"/>
  <c r="I52" i="342"/>
  <c r="H52" i="342"/>
  <c r="F52" i="342"/>
  <c r="AA51" i="342"/>
  <c r="W51" i="342"/>
  <c r="S51" i="342"/>
  <c r="R51" i="342"/>
  <c r="O51" i="342" s="1"/>
  <c r="K51" i="342"/>
  <c r="AA50" i="342"/>
  <c r="W50" i="342"/>
  <c r="S50" i="342"/>
  <c r="O50" i="342"/>
  <c r="K50" i="342"/>
  <c r="K64" i="342" s="1"/>
  <c r="J50" i="342"/>
  <c r="G50" i="342" s="1"/>
  <c r="I50" i="342"/>
  <c r="H50" i="342"/>
  <c r="F50" i="342"/>
  <c r="AA49" i="342"/>
  <c r="AA64" i="342" s="1"/>
  <c r="W49" i="342"/>
  <c r="T64" i="342"/>
  <c r="S49" i="342"/>
  <c r="O49" i="342"/>
  <c r="J49" i="342"/>
  <c r="I49" i="342"/>
  <c r="I64" i="342" s="1"/>
  <c r="F49" i="342"/>
  <c r="F42" i="342"/>
  <c r="F41" i="342"/>
  <c r="F36" i="342"/>
  <c r="F35" i="342"/>
  <c r="F33" i="342"/>
  <c r="D29" i="342"/>
  <c r="F29" i="342" s="1"/>
  <c r="D25" i="342"/>
  <c r="D32" i="342" s="1"/>
  <c r="F32" i="342" s="1"/>
  <c r="A25" i="342"/>
  <c r="D24" i="342"/>
  <c r="D28" i="342" s="1"/>
  <c r="F28" i="342" s="1"/>
  <c r="A24" i="342"/>
  <c r="D12" i="342"/>
  <c r="D11" i="342"/>
  <c r="AD64" i="341"/>
  <c r="AC64" i="341"/>
  <c r="AB64" i="341"/>
  <c r="Z64" i="341"/>
  <c r="Y64" i="341"/>
  <c r="U64" i="341"/>
  <c r="N64" i="341"/>
  <c r="M64" i="341"/>
  <c r="L64" i="341"/>
  <c r="AA62" i="341"/>
  <c r="S62" i="341"/>
  <c r="K62" i="341"/>
  <c r="J62" i="341"/>
  <c r="I62" i="341"/>
  <c r="E62" i="341"/>
  <c r="F62" i="341" s="1"/>
  <c r="AA61" i="341"/>
  <c r="X61" i="341"/>
  <c r="H61" i="341" s="1"/>
  <c r="G61" i="341" s="1"/>
  <c r="S61" i="341"/>
  <c r="K61" i="341"/>
  <c r="J61" i="341"/>
  <c r="I61" i="341"/>
  <c r="F61" i="341"/>
  <c r="AA60" i="341"/>
  <c r="X60" i="341"/>
  <c r="H60" i="341" s="1"/>
  <c r="G60" i="341" s="1"/>
  <c r="S60" i="341"/>
  <c r="K60" i="341"/>
  <c r="J60" i="341"/>
  <c r="I60" i="341"/>
  <c r="F60" i="341"/>
  <c r="AA59" i="341"/>
  <c r="X59" i="341"/>
  <c r="H59" i="341" s="1"/>
  <c r="G59" i="341" s="1"/>
  <c r="W59" i="341"/>
  <c r="S59" i="341"/>
  <c r="K59" i="341"/>
  <c r="J59" i="341"/>
  <c r="I59" i="341"/>
  <c r="F59" i="341"/>
  <c r="AA58" i="341"/>
  <c r="X58" i="341"/>
  <c r="W58" i="341" s="1"/>
  <c r="S58" i="341"/>
  <c r="O58" i="341"/>
  <c r="K58" i="341"/>
  <c r="J58" i="341"/>
  <c r="I58" i="341"/>
  <c r="F58" i="341"/>
  <c r="AA57" i="341"/>
  <c r="W57" i="341"/>
  <c r="S57" i="341"/>
  <c r="R57" i="341"/>
  <c r="O57" i="341" s="1"/>
  <c r="K57" i="341"/>
  <c r="AA56" i="341"/>
  <c r="W56" i="341"/>
  <c r="V56" i="341"/>
  <c r="O56" i="341"/>
  <c r="K56" i="341"/>
  <c r="I56" i="341"/>
  <c r="H56" i="341"/>
  <c r="F56" i="341"/>
  <c r="AA55" i="341"/>
  <c r="W55" i="341"/>
  <c r="V55" i="341"/>
  <c r="J55" i="341" s="1"/>
  <c r="G55" i="341" s="1"/>
  <c r="S55" i="341"/>
  <c r="O55" i="341"/>
  <c r="K55" i="341"/>
  <c r="I55" i="341"/>
  <c r="H55" i="341"/>
  <c r="F55" i="341"/>
  <c r="AA54" i="341"/>
  <c r="W54" i="341"/>
  <c r="S54" i="341"/>
  <c r="R54" i="341"/>
  <c r="O54" i="341"/>
  <c r="K54" i="341"/>
  <c r="AA53" i="341"/>
  <c r="W53" i="341"/>
  <c r="S53" i="341"/>
  <c r="O53" i="341"/>
  <c r="K53" i="341"/>
  <c r="J53" i="341"/>
  <c r="I53" i="341"/>
  <c r="H53" i="341"/>
  <c r="G53" i="341"/>
  <c r="F53" i="341"/>
  <c r="AA52" i="341"/>
  <c r="X52" i="341"/>
  <c r="V52" i="341"/>
  <c r="J52" i="341" s="1"/>
  <c r="O52" i="341"/>
  <c r="K52" i="341"/>
  <c r="I52" i="341"/>
  <c r="H52" i="341"/>
  <c r="F52" i="341"/>
  <c r="AA51" i="341"/>
  <c r="W51" i="341"/>
  <c r="S51" i="341"/>
  <c r="R51" i="341"/>
  <c r="O51" i="341"/>
  <c r="K51" i="341"/>
  <c r="AA50" i="341"/>
  <c r="W50" i="341"/>
  <c r="S50" i="341"/>
  <c r="O50" i="341"/>
  <c r="K50" i="341"/>
  <c r="K64" i="341" s="1"/>
  <c r="J50" i="341"/>
  <c r="I50" i="341"/>
  <c r="H50" i="341"/>
  <c r="G50" i="341" s="1"/>
  <c r="F50" i="341"/>
  <c r="AA49" i="341"/>
  <c r="AA64" i="341" s="1"/>
  <c r="W49" i="341"/>
  <c r="T64" i="341"/>
  <c r="O49" i="341"/>
  <c r="O64" i="341" s="1"/>
  <c r="I49" i="341"/>
  <c r="I64" i="341" s="1"/>
  <c r="F49" i="341"/>
  <c r="F42" i="341"/>
  <c r="F41" i="341"/>
  <c r="F36" i="341"/>
  <c r="F35" i="341"/>
  <c r="F33" i="341"/>
  <c r="D25" i="341"/>
  <c r="D32" i="341" s="1"/>
  <c r="F32" i="341" s="1"/>
  <c r="A25" i="341"/>
  <c r="D24" i="341"/>
  <c r="D28" i="341" s="1"/>
  <c r="F28" i="341" s="1"/>
  <c r="A24" i="341"/>
  <c r="D12" i="341"/>
  <c r="D11" i="341"/>
  <c r="AD64" i="340"/>
  <c r="AC64" i="340"/>
  <c r="AB64" i="340"/>
  <c r="Y55" i="24" s="1"/>
  <c r="Y64" i="340"/>
  <c r="U64" i="340"/>
  <c r="N64" i="340"/>
  <c r="M64" i="340"/>
  <c r="L64" i="340"/>
  <c r="I55" i="24" s="1"/>
  <c r="AA62" i="340"/>
  <c r="S62" i="340"/>
  <c r="K62" i="340"/>
  <c r="J62" i="340"/>
  <c r="I62" i="340"/>
  <c r="E62" i="340"/>
  <c r="X62" i="340" s="1"/>
  <c r="AA61" i="340"/>
  <c r="X61" i="340"/>
  <c r="H61" i="340" s="1"/>
  <c r="G61" i="340" s="1"/>
  <c r="S61" i="340"/>
  <c r="K61" i="340"/>
  <c r="J61" i="340"/>
  <c r="I61" i="340"/>
  <c r="F61" i="340"/>
  <c r="AA60" i="340"/>
  <c r="X60" i="340"/>
  <c r="H60" i="340" s="1"/>
  <c r="G60" i="340" s="1"/>
  <c r="S60" i="340"/>
  <c r="K60" i="340"/>
  <c r="J60" i="340"/>
  <c r="I60" i="340"/>
  <c r="F60" i="340"/>
  <c r="AA59" i="340"/>
  <c r="X59" i="340"/>
  <c r="W59" i="340" s="1"/>
  <c r="S59" i="340"/>
  <c r="K59" i="340"/>
  <c r="J59" i="340"/>
  <c r="I59" i="340"/>
  <c r="F59" i="340"/>
  <c r="AA58" i="340"/>
  <c r="X58" i="340"/>
  <c r="W58" i="340" s="1"/>
  <c r="S58" i="340"/>
  <c r="O58" i="340"/>
  <c r="K58" i="340"/>
  <c r="J58" i="340"/>
  <c r="I58" i="340"/>
  <c r="H58" i="340"/>
  <c r="G58" i="340" s="1"/>
  <c r="F58" i="340"/>
  <c r="AA57" i="340"/>
  <c r="W57" i="340"/>
  <c r="S57" i="340"/>
  <c r="R57" i="340"/>
  <c r="O57" i="340"/>
  <c r="K57" i="340"/>
  <c r="AA56" i="340"/>
  <c r="Z64" i="340"/>
  <c r="W56" i="340"/>
  <c r="V56" i="340"/>
  <c r="J56" i="340" s="1"/>
  <c r="O56" i="340"/>
  <c r="K56" i="340"/>
  <c r="I56" i="340"/>
  <c r="H56" i="340"/>
  <c r="F56" i="340"/>
  <c r="AA55" i="340"/>
  <c r="W55" i="340"/>
  <c r="V55" i="340"/>
  <c r="O55" i="340"/>
  <c r="K55" i="340"/>
  <c r="I55" i="340"/>
  <c r="H55" i="340"/>
  <c r="F55" i="340"/>
  <c r="AA54" i="340"/>
  <c r="W54" i="340"/>
  <c r="S54" i="340"/>
  <c r="R54" i="340"/>
  <c r="O54" i="340"/>
  <c r="K54" i="340"/>
  <c r="AA53" i="340"/>
  <c r="W53" i="340"/>
  <c r="S53" i="340"/>
  <c r="O53" i="340"/>
  <c r="K53" i="340"/>
  <c r="J53" i="340"/>
  <c r="I53" i="340"/>
  <c r="H53" i="340"/>
  <c r="G53" i="340" s="1"/>
  <c r="F53" i="340"/>
  <c r="AA52" i="340"/>
  <c r="W52" i="340"/>
  <c r="J52" i="340"/>
  <c r="O52" i="340"/>
  <c r="K52" i="340"/>
  <c r="I52" i="340"/>
  <c r="F52" i="340"/>
  <c r="AA51" i="340"/>
  <c r="W51" i="340"/>
  <c r="S51" i="340"/>
  <c r="R51" i="340"/>
  <c r="O51" i="340" s="1"/>
  <c r="K51" i="340"/>
  <c r="AA50" i="340"/>
  <c r="W50" i="340"/>
  <c r="S50" i="340"/>
  <c r="O50" i="340"/>
  <c r="K50" i="340"/>
  <c r="J50" i="340"/>
  <c r="I50" i="340"/>
  <c r="H50" i="340"/>
  <c r="G50" i="340" s="1"/>
  <c r="F50" i="340"/>
  <c r="AA49" i="340"/>
  <c r="W49" i="340"/>
  <c r="T64" i="340"/>
  <c r="Q55" i="24" s="1"/>
  <c r="S49" i="340"/>
  <c r="J49" i="340"/>
  <c r="O49" i="340"/>
  <c r="I49" i="340"/>
  <c r="I64" i="340" s="1"/>
  <c r="F49" i="340"/>
  <c r="F42" i="340"/>
  <c r="F41" i="340"/>
  <c r="F36" i="340"/>
  <c r="F35" i="340"/>
  <c r="F33" i="340"/>
  <c r="D29" i="340"/>
  <c r="F29" i="340" s="1"/>
  <c r="D25" i="340"/>
  <c r="D32" i="340" s="1"/>
  <c r="F32" i="340" s="1"/>
  <c r="A25" i="340"/>
  <c r="D24" i="340"/>
  <c r="D28" i="340" s="1"/>
  <c r="F28" i="340" s="1"/>
  <c r="A24" i="340"/>
  <c r="D12" i="340"/>
  <c r="D11" i="340"/>
  <c r="AD64" i="339"/>
  <c r="AC64" i="339"/>
  <c r="AB64" i="339"/>
  <c r="Y54" i="24" s="1"/>
  <c r="Y64" i="339"/>
  <c r="U64" i="339"/>
  <c r="N64" i="339"/>
  <c r="M64" i="339"/>
  <c r="L64" i="339"/>
  <c r="I54" i="24" s="1"/>
  <c r="AA62" i="339"/>
  <c r="S62" i="339"/>
  <c r="K62" i="339"/>
  <c r="J62" i="339"/>
  <c r="I62" i="339"/>
  <c r="E62" i="339"/>
  <c r="X62" i="339" s="1"/>
  <c r="AA61" i="339"/>
  <c r="X61" i="339"/>
  <c r="W61" i="339" s="1"/>
  <c r="S61" i="339"/>
  <c r="K61" i="339"/>
  <c r="J61" i="339"/>
  <c r="I61" i="339"/>
  <c r="F61" i="339"/>
  <c r="AA60" i="339"/>
  <c r="X60" i="339"/>
  <c r="W60" i="339" s="1"/>
  <c r="S60" i="339"/>
  <c r="K60" i="339"/>
  <c r="J60" i="339"/>
  <c r="I60" i="339"/>
  <c r="F60" i="339"/>
  <c r="AA59" i="339"/>
  <c r="X59" i="339"/>
  <c r="W59" i="339" s="1"/>
  <c r="S59" i="339"/>
  <c r="K59" i="339"/>
  <c r="J59" i="339"/>
  <c r="I59" i="339"/>
  <c r="H59" i="339"/>
  <c r="G59" i="339" s="1"/>
  <c r="F59" i="339"/>
  <c r="AA58" i="339"/>
  <c r="X58" i="339"/>
  <c r="H58" i="339" s="1"/>
  <c r="G58" i="339" s="1"/>
  <c r="S58" i="339"/>
  <c r="O58" i="339"/>
  <c r="K58" i="339"/>
  <c r="J58" i="339"/>
  <c r="I58" i="339"/>
  <c r="F58" i="339"/>
  <c r="AA57" i="339"/>
  <c r="W57" i="339"/>
  <c r="S57" i="339"/>
  <c r="R57" i="339"/>
  <c r="O57" i="339" s="1"/>
  <c r="K57" i="339"/>
  <c r="AA56" i="339"/>
  <c r="Z64" i="339"/>
  <c r="W56" i="339"/>
  <c r="V56" i="339"/>
  <c r="S56" i="339" s="1"/>
  <c r="O56" i="339"/>
  <c r="K56" i="339"/>
  <c r="I56" i="339"/>
  <c r="H56" i="339"/>
  <c r="F56" i="339"/>
  <c r="AA55" i="339"/>
  <c r="W55" i="339"/>
  <c r="V55" i="339"/>
  <c r="S55" i="339" s="1"/>
  <c r="O55" i="339"/>
  <c r="K55" i="339"/>
  <c r="J55" i="339"/>
  <c r="G55" i="339" s="1"/>
  <c r="I55" i="339"/>
  <c r="H55" i="339"/>
  <c r="F55" i="339"/>
  <c r="AA54" i="339"/>
  <c r="W54" i="339"/>
  <c r="S54" i="339"/>
  <c r="R54" i="339"/>
  <c r="O54" i="339" s="1"/>
  <c r="K54" i="339"/>
  <c r="AA53" i="339"/>
  <c r="W53" i="339"/>
  <c r="S53" i="339"/>
  <c r="O53" i="339"/>
  <c r="K53" i="339"/>
  <c r="J53" i="339"/>
  <c r="I53" i="339"/>
  <c r="H53" i="339"/>
  <c r="G53" i="339"/>
  <c r="F53" i="339"/>
  <c r="AA52" i="339"/>
  <c r="W52" i="339"/>
  <c r="O52" i="339"/>
  <c r="K52" i="339"/>
  <c r="I52" i="339"/>
  <c r="F52" i="339"/>
  <c r="AA51" i="339"/>
  <c r="W51" i="339"/>
  <c r="S51" i="339"/>
  <c r="R51" i="339"/>
  <c r="O51" i="339"/>
  <c r="K51" i="339"/>
  <c r="AA50" i="339"/>
  <c r="W50" i="339"/>
  <c r="S50" i="339"/>
  <c r="O50" i="339"/>
  <c r="K50" i="339"/>
  <c r="J50" i="339"/>
  <c r="I50" i="339"/>
  <c r="H50" i="339"/>
  <c r="G50" i="339" s="1"/>
  <c r="F50" i="339"/>
  <c r="AA49" i="339"/>
  <c r="W49" i="339"/>
  <c r="T64" i="339"/>
  <c r="Q54" i="24" s="1"/>
  <c r="J49" i="339"/>
  <c r="O49" i="339"/>
  <c r="I49" i="339"/>
  <c r="I64" i="339" s="1"/>
  <c r="F49" i="339"/>
  <c r="F42" i="339"/>
  <c r="F41" i="339"/>
  <c r="F36" i="339"/>
  <c r="F35" i="339"/>
  <c r="F33" i="339"/>
  <c r="D32" i="339"/>
  <c r="F32" i="339" s="1"/>
  <c r="D25" i="339"/>
  <c r="A25" i="339"/>
  <c r="D24" i="339"/>
  <c r="D28" i="339" s="1"/>
  <c r="F28" i="339" s="1"/>
  <c r="A24" i="339"/>
  <c r="D12" i="339"/>
  <c r="D11" i="339"/>
  <c r="AD64" i="338"/>
  <c r="AC64" i="338"/>
  <c r="AB64" i="338"/>
  <c r="Z64" i="338"/>
  <c r="Y64" i="338"/>
  <c r="U64" i="338"/>
  <c r="N64" i="338"/>
  <c r="M64" i="338"/>
  <c r="L64" i="338"/>
  <c r="AA62" i="338"/>
  <c r="S62" i="338"/>
  <c r="K62" i="338"/>
  <c r="J62" i="338"/>
  <c r="I62" i="338"/>
  <c r="E62" i="338"/>
  <c r="X62" i="338" s="1"/>
  <c r="AA61" i="338"/>
  <c r="X61" i="338"/>
  <c r="H61" i="338" s="1"/>
  <c r="G61" i="338" s="1"/>
  <c r="S61" i="338"/>
  <c r="K61" i="338"/>
  <c r="J61" i="338"/>
  <c r="I61" i="338"/>
  <c r="F61" i="338"/>
  <c r="AA60" i="338"/>
  <c r="X60" i="338"/>
  <c r="H60" i="338" s="1"/>
  <c r="G60" i="338" s="1"/>
  <c r="S60" i="338"/>
  <c r="K60" i="338"/>
  <c r="J60" i="338"/>
  <c r="I60" i="338"/>
  <c r="F60" i="338"/>
  <c r="AA59" i="338"/>
  <c r="H59" i="338"/>
  <c r="G59" i="338" s="1"/>
  <c r="S59" i="338"/>
  <c r="K59" i="338"/>
  <c r="J59" i="338"/>
  <c r="I59" i="338"/>
  <c r="F59" i="338"/>
  <c r="AA58" i="338"/>
  <c r="X58" i="338"/>
  <c r="H58" i="338" s="1"/>
  <c r="G58" i="338" s="1"/>
  <c r="S58" i="338"/>
  <c r="O58" i="338"/>
  <c r="K58" i="338"/>
  <c r="J58" i="338"/>
  <c r="I58" i="338"/>
  <c r="F58" i="338"/>
  <c r="AA57" i="338"/>
  <c r="W57" i="338"/>
  <c r="S57" i="338"/>
  <c r="R57" i="338"/>
  <c r="O57" i="338" s="1"/>
  <c r="K57" i="338"/>
  <c r="AA56" i="338"/>
  <c r="W56" i="338"/>
  <c r="V56" i="338"/>
  <c r="S56" i="338"/>
  <c r="O56" i="338"/>
  <c r="K56" i="338"/>
  <c r="I56" i="338"/>
  <c r="H56" i="338"/>
  <c r="F56" i="338"/>
  <c r="AA55" i="338"/>
  <c r="W55" i="338"/>
  <c r="V55" i="338"/>
  <c r="J55" i="338" s="1"/>
  <c r="G55" i="338" s="1"/>
  <c r="O55" i="338"/>
  <c r="K55" i="338"/>
  <c r="I55" i="338"/>
  <c r="H55" i="338"/>
  <c r="F55" i="338"/>
  <c r="AA54" i="338"/>
  <c r="W54" i="338"/>
  <c r="S54" i="338"/>
  <c r="R54" i="338"/>
  <c r="O54" i="338"/>
  <c r="K54" i="338"/>
  <c r="AA53" i="338"/>
  <c r="W53" i="338"/>
  <c r="S53" i="338"/>
  <c r="O53" i="338"/>
  <c r="K53" i="338"/>
  <c r="J53" i="338"/>
  <c r="I53" i="338"/>
  <c r="H53" i="338"/>
  <c r="G53" i="338"/>
  <c r="F53" i="338"/>
  <c r="AA52" i="338"/>
  <c r="X52" i="338"/>
  <c r="W52" i="338" s="1"/>
  <c r="V52" i="338"/>
  <c r="J52" i="338" s="1"/>
  <c r="O52" i="338"/>
  <c r="K52" i="338"/>
  <c r="I52" i="338"/>
  <c r="F52" i="338"/>
  <c r="AA51" i="338"/>
  <c r="W51" i="338"/>
  <c r="S51" i="338"/>
  <c r="R51" i="338"/>
  <c r="O51" i="338"/>
  <c r="K51" i="338"/>
  <c r="AA50" i="338"/>
  <c r="W50" i="338"/>
  <c r="S50" i="338"/>
  <c r="O50" i="338"/>
  <c r="K50" i="338"/>
  <c r="K64" i="338" s="1"/>
  <c r="J50" i="338"/>
  <c r="I50" i="338"/>
  <c r="H50" i="338"/>
  <c r="G50" i="338" s="1"/>
  <c r="F50" i="338"/>
  <c r="AA49" i="338"/>
  <c r="AA64" i="338" s="1"/>
  <c r="W49" i="338"/>
  <c r="T64" i="338"/>
  <c r="J49" i="338"/>
  <c r="O49" i="338"/>
  <c r="I49" i="338"/>
  <c r="I64" i="338" s="1"/>
  <c r="F49" i="338"/>
  <c r="F42" i="338"/>
  <c r="F41" i="338"/>
  <c r="F36" i="338"/>
  <c r="F35" i="338"/>
  <c r="F33" i="338"/>
  <c r="D25" i="338"/>
  <c r="D32" i="338" s="1"/>
  <c r="F32" i="338" s="1"/>
  <c r="A25" i="338"/>
  <c r="D24" i="338"/>
  <c r="D28" i="338" s="1"/>
  <c r="F28" i="338" s="1"/>
  <c r="A24" i="338"/>
  <c r="D12" i="338"/>
  <c r="D11" i="338"/>
  <c r="AD64" i="337"/>
  <c r="AC64" i="337"/>
  <c r="AB64" i="337"/>
  <c r="Y51" i="24" s="1"/>
  <c r="Y64" i="337"/>
  <c r="U64" i="337"/>
  <c r="N64" i="337"/>
  <c r="M64" i="337"/>
  <c r="L64" i="337"/>
  <c r="AA62" i="337"/>
  <c r="S62" i="337"/>
  <c r="K62" i="337"/>
  <c r="J62" i="337"/>
  <c r="I62" i="337"/>
  <c r="E62" i="337"/>
  <c r="X62" i="337" s="1"/>
  <c r="AA61" i="337"/>
  <c r="X61" i="337"/>
  <c r="W61" i="337" s="1"/>
  <c r="S61" i="337"/>
  <c r="K61" i="337"/>
  <c r="J61" i="337"/>
  <c r="I61" i="337"/>
  <c r="F61" i="337"/>
  <c r="AA60" i="337"/>
  <c r="X60" i="337"/>
  <c r="W60" i="337" s="1"/>
  <c r="S60" i="337"/>
  <c r="K60" i="337"/>
  <c r="J60" i="337"/>
  <c r="I60" i="337"/>
  <c r="F60" i="337"/>
  <c r="AA59" i="337"/>
  <c r="X59" i="337"/>
  <c r="W59" i="337" s="1"/>
  <c r="S59" i="337"/>
  <c r="K59" i="337"/>
  <c r="J59" i="337"/>
  <c r="I59" i="337"/>
  <c r="F59" i="337"/>
  <c r="AA58" i="337"/>
  <c r="X58" i="337"/>
  <c r="H58" i="337" s="1"/>
  <c r="G58" i="337" s="1"/>
  <c r="S58" i="337"/>
  <c r="O58" i="337"/>
  <c r="K58" i="337"/>
  <c r="J58" i="337"/>
  <c r="I58" i="337"/>
  <c r="F58" i="337"/>
  <c r="AA57" i="337"/>
  <c r="W57" i="337"/>
  <c r="S57" i="337"/>
  <c r="R57" i="337"/>
  <c r="O57" i="337" s="1"/>
  <c r="K57" i="337"/>
  <c r="AA56" i="337"/>
  <c r="Z64" i="337"/>
  <c r="W56" i="337"/>
  <c r="V56" i="337"/>
  <c r="S56" i="337" s="1"/>
  <c r="O56" i="337"/>
  <c r="K56" i="337"/>
  <c r="I56" i="337"/>
  <c r="H56" i="337"/>
  <c r="F56" i="337"/>
  <c r="AA55" i="337"/>
  <c r="W55" i="337"/>
  <c r="V55" i="337"/>
  <c r="S55" i="337" s="1"/>
  <c r="O55" i="337"/>
  <c r="K55" i="337"/>
  <c r="J55" i="337"/>
  <c r="G55" i="337" s="1"/>
  <c r="I55" i="337"/>
  <c r="H55" i="337"/>
  <c r="F55" i="337"/>
  <c r="AA54" i="337"/>
  <c r="W54" i="337"/>
  <c r="S54" i="337"/>
  <c r="R54" i="337"/>
  <c r="O54" i="337" s="1"/>
  <c r="K54" i="337"/>
  <c r="AA53" i="337"/>
  <c r="W53" i="337"/>
  <c r="S53" i="337"/>
  <c r="O53" i="337"/>
  <c r="K53" i="337"/>
  <c r="J53" i="337"/>
  <c r="I53" i="337"/>
  <c r="H53" i="337"/>
  <c r="G53" i="337"/>
  <c r="F53" i="337"/>
  <c r="AA52" i="337"/>
  <c r="X52" i="337"/>
  <c r="W52" i="337" s="1"/>
  <c r="V52" i="337"/>
  <c r="O52" i="337"/>
  <c r="K52" i="337"/>
  <c r="I52" i="337"/>
  <c r="F52" i="337"/>
  <c r="AA51" i="337"/>
  <c r="W51" i="337"/>
  <c r="S51" i="337"/>
  <c r="R51" i="337"/>
  <c r="O51" i="337"/>
  <c r="K51" i="337"/>
  <c r="AA50" i="337"/>
  <c r="W50" i="337"/>
  <c r="S50" i="337"/>
  <c r="O50" i="337"/>
  <c r="K50" i="337"/>
  <c r="K64" i="337" s="1"/>
  <c r="J50" i="337"/>
  <c r="I50" i="337"/>
  <c r="H50" i="337"/>
  <c r="G50" i="337" s="1"/>
  <c r="F50" i="337"/>
  <c r="AA49" i="337"/>
  <c r="W49" i="337"/>
  <c r="T64" i="337"/>
  <c r="Q51" i="24" s="1"/>
  <c r="J49" i="337"/>
  <c r="O49" i="337"/>
  <c r="O64" i="337" s="1"/>
  <c r="L51" i="24" s="1"/>
  <c r="I49" i="337"/>
  <c r="I64" i="337" s="1"/>
  <c r="F49" i="337"/>
  <c r="F42" i="337"/>
  <c r="F41" i="337"/>
  <c r="F36" i="337"/>
  <c r="F35" i="337"/>
  <c r="F33" i="337"/>
  <c r="D32" i="337"/>
  <c r="F32" i="337" s="1"/>
  <c r="D25" i="337"/>
  <c r="A25" i="337"/>
  <c r="D24" i="337"/>
  <c r="D28" i="337" s="1"/>
  <c r="F28" i="337" s="1"/>
  <c r="A24" i="337"/>
  <c r="D12" i="337"/>
  <c r="D11" i="337"/>
  <c r="AD64" i="336"/>
  <c r="AC64" i="336"/>
  <c r="AB64" i="336"/>
  <c r="Y50" i="24" s="1"/>
  <c r="Y64" i="336"/>
  <c r="U64" i="336"/>
  <c r="N64" i="336"/>
  <c r="M64" i="336"/>
  <c r="L64" i="336"/>
  <c r="I50" i="24" s="1"/>
  <c r="I46" i="24" s="1"/>
  <c r="AA62" i="336"/>
  <c r="S62" i="336"/>
  <c r="K62" i="336"/>
  <c r="J62" i="336"/>
  <c r="I62" i="336"/>
  <c r="F62" i="336"/>
  <c r="AA61" i="336"/>
  <c r="X61" i="336"/>
  <c r="W61" i="336" s="1"/>
  <c r="S61" i="336"/>
  <c r="K61" i="336"/>
  <c r="J61" i="336"/>
  <c r="I61" i="336"/>
  <c r="F61" i="336"/>
  <c r="AA60" i="336"/>
  <c r="X60" i="336"/>
  <c r="H60" i="336" s="1"/>
  <c r="G60" i="336" s="1"/>
  <c r="S60" i="336"/>
  <c r="K60" i="336"/>
  <c r="J60" i="336"/>
  <c r="I60" i="336"/>
  <c r="F60" i="336"/>
  <c r="AA59" i="336"/>
  <c r="H59" i="336"/>
  <c r="G59" i="336" s="1"/>
  <c r="S59" i="336"/>
  <c r="K59" i="336"/>
  <c r="J59" i="336"/>
  <c r="I59" i="336"/>
  <c r="F59" i="336"/>
  <c r="AA58" i="336"/>
  <c r="W58" i="336"/>
  <c r="S58" i="336"/>
  <c r="O58" i="336"/>
  <c r="K58" i="336"/>
  <c r="J58" i="336"/>
  <c r="I58" i="336"/>
  <c r="H58" i="336"/>
  <c r="G58" i="336" s="1"/>
  <c r="F58" i="336"/>
  <c r="AA57" i="336"/>
  <c r="W57" i="336"/>
  <c r="S57" i="336"/>
  <c r="R57" i="336"/>
  <c r="O57" i="336" s="1"/>
  <c r="K57" i="336"/>
  <c r="AA56" i="336"/>
  <c r="Z64" i="336"/>
  <c r="W56" i="336"/>
  <c r="V56" i="336"/>
  <c r="S56" i="336" s="1"/>
  <c r="O56" i="336"/>
  <c r="K56" i="336"/>
  <c r="I56" i="336"/>
  <c r="H56" i="336"/>
  <c r="F56" i="336"/>
  <c r="AA55" i="336"/>
  <c r="W55" i="336"/>
  <c r="V55" i="336"/>
  <c r="S55" i="336"/>
  <c r="O55" i="336"/>
  <c r="K55" i="336"/>
  <c r="J55" i="336"/>
  <c r="G55" i="336" s="1"/>
  <c r="I55" i="336"/>
  <c r="H55" i="336"/>
  <c r="F55" i="336"/>
  <c r="AA54" i="336"/>
  <c r="W54" i="336"/>
  <c r="S54" i="336"/>
  <c r="R54" i="336"/>
  <c r="O54" i="336" s="1"/>
  <c r="K54" i="336"/>
  <c r="AA53" i="336"/>
  <c r="W53" i="336"/>
  <c r="S53" i="336"/>
  <c r="O53" i="336"/>
  <c r="K53" i="336"/>
  <c r="J53" i="336"/>
  <c r="I53" i="336"/>
  <c r="H53" i="336"/>
  <c r="G53" i="336"/>
  <c r="F53" i="336"/>
  <c r="AA52" i="336"/>
  <c r="AA64" i="336" s="1"/>
  <c r="X50" i="24" s="1"/>
  <c r="X52" i="336"/>
  <c r="W52" i="336" s="1"/>
  <c r="V52" i="336"/>
  <c r="O52" i="336"/>
  <c r="K52" i="336"/>
  <c r="I52" i="336"/>
  <c r="H52" i="336"/>
  <c r="F52" i="336"/>
  <c r="AA51" i="336"/>
  <c r="W51" i="336"/>
  <c r="S51" i="336"/>
  <c r="R51" i="336"/>
  <c r="O51" i="336"/>
  <c r="K51" i="336"/>
  <c r="AA50" i="336"/>
  <c r="W50" i="336"/>
  <c r="S50" i="336"/>
  <c r="O50" i="336"/>
  <c r="K50" i="336"/>
  <c r="K64" i="336" s="1"/>
  <c r="H50" i="24" s="1"/>
  <c r="H46" i="24" s="1"/>
  <c r="J50" i="336"/>
  <c r="I50" i="336"/>
  <c r="H50" i="336"/>
  <c r="G50" i="336" s="1"/>
  <c r="F50" i="336"/>
  <c r="AA49" i="336"/>
  <c r="W49" i="336"/>
  <c r="T64" i="336"/>
  <c r="Q50" i="24" s="1"/>
  <c r="O49" i="336"/>
  <c r="I49" i="336"/>
  <c r="I64" i="336" s="1"/>
  <c r="F49" i="336"/>
  <c r="F42" i="336"/>
  <c r="F41" i="336"/>
  <c r="F36" i="336"/>
  <c r="F35" i="336"/>
  <c r="F33" i="336"/>
  <c r="D32" i="336"/>
  <c r="F32" i="336" s="1"/>
  <c r="D25" i="336"/>
  <c r="A25" i="336"/>
  <c r="D24" i="336"/>
  <c r="D28" i="336" s="1"/>
  <c r="F28" i="336" s="1"/>
  <c r="A24" i="336"/>
  <c r="D12" i="336"/>
  <c r="D11" i="336"/>
  <c r="AD64" i="335"/>
  <c r="AC64" i="335"/>
  <c r="AB64" i="335"/>
  <c r="Y64" i="335"/>
  <c r="U64" i="335"/>
  <c r="N64" i="335"/>
  <c r="M64" i="335"/>
  <c r="L64" i="335"/>
  <c r="AA62" i="335"/>
  <c r="S62" i="335"/>
  <c r="K62" i="335"/>
  <c r="J62" i="335"/>
  <c r="I62" i="335"/>
  <c r="E62" i="335"/>
  <c r="F62" i="335" s="1"/>
  <c r="AA61" i="335"/>
  <c r="X61" i="335"/>
  <c r="H61" i="335" s="1"/>
  <c r="G61" i="335" s="1"/>
  <c r="S61" i="335"/>
  <c r="K61" i="335"/>
  <c r="J61" i="335"/>
  <c r="I61" i="335"/>
  <c r="F61" i="335"/>
  <c r="AA60" i="335"/>
  <c r="X60" i="335"/>
  <c r="H60" i="335" s="1"/>
  <c r="G60" i="335" s="1"/>
  <c r="S60" i="335"/>
  <c r="K60" i="335"/>
  <c r="J60" i="335"/>
  <c r="I60" i="335"/>
  <c r="F60" i="335"/>
  <c r="AA59" i="335"/>
  <c r="X59" i="335"/>
  <c r="W59" i="335" s="1"/>
  <c r="S59" i="335"/>
  <c r="K59" i="335"/>
  <c r="J59" i="335"/>
  <c r="I59" i="335"/>
  <c r="F59" i="335"/>
  <c r="AA58" i="335"/>
  <c r="X58" i="335"/>
  <c r="W58" i="335" s="1"/>
  <c r="S58" i="335"/>
  <c r="O58" i="335"/>
  <c r="K58" i="335"/>
  <c r="J58" i="335"/>
  <c r="I58" i="335"/>
  <c r="F58" i="335"/>
  <c r="AA57" i="335"/>
  <c r="W57" i="335"/>
  <c r="S57" i="335"/>
  <c r="R57" i="335"/>
  <c r="O57" i="335"/>
  <c r="K57" i="335"/>
  <c r="AA56" i="335"/>
  <c r="Z64" i="335"/>
  <c r="W56" i="335"/>
  <c r="V56" i="335"/>
  <c r="S56" i="335" s="1"/>
  <c r="O56" i="335"/>
  <c r="K56" i="335"/>
  <c r="I56" i="335"/>
  <c r="H56" i="335"/>
  <c r="F56" i="335"/>
  <c r="AA55" i="335"/>
  <c r="W55" i="335"/>
  <c r="V55" i="335"/>
  <c r="S55" i="335" s="1"/>
  <c r="O55" i="335"/>
  <c r="K55" i="335"/>
  <c r="I55" i="335"/>
  <c r="H55" i="335"/>
  <c r="F55" i="335"/>
  <c r="AA54" i="335"/>
  <c r="W54" i="335"/>
  <c r="S54" i="335"/>
  <c r="R54" i="335"/>
  <c r="O54" i="335" s="1"/>
  <c r="K54" i="335"/>
  <c r="AA53" i="335"/>
  <c r="W53" i="335"/>
  <c r="S53" i="335"/>
  <c r="O53" i="335"/>
  <c r="K53" i="335"/>
  <c r="J53" i="335"/>
  <c r="I53" i="335"/>
  <c r="H53" i="335"/>
  <c r="G53" i="335"/>
  <c r="F53" i="335"/>
  <c r="AA52" i="335"/>
  <c r="AA64" i="335" s="1"/>
  <c r="W52" i="335"/>
  <c r="K52" i="335"/>
  <c r="I52" i="335"/>
  <c r="F52" i="335"/>
  <c r="AA51" i="335"/>
  <c r="W51" i="335"/>
  <c r="S51" i="335"/>
  <c r="R51" i="335"/>
  <c r="O51" i="335" s="1"/>
  <c r="K51" i="335"/>
  <c r="AA50" i="335"/>
  <c r="W50" i="335"/>
  <c r="S50" i="335"/>
  <c r="O50" i="335"/>
  <c r="K50" i="335"/>
  <c r="K64" i="335" s="1"/>
  <c r="J50" i="335"/>
  <c r="I50" i="335"/>
  <c r="H50" i="335"/>
  <c r="G50" i="335" s="1"/>
  <c r="F50" i="335"/>
  <c r="AA49" i="335"/>
  <c r="W49" i="335"/>
  <c r="T64" i="335"/>
  <c r="S49" i="335"/>
  <c r="O49" i="335"/>
  <c r="I49" i="335"/>
  <c r="I64" i="335" s="1"/>
  <c r="F49" i="335"/>
  <c r="F42" i="335"/>
  <c r="F41" i="335"/>
  <c r="F36" i="335"/>
  <c r="F35" i="335"/>
  <c r="F33" i="335"/>
  <c r="D32" i="335"/>
  <c r="F32" i="335" s="1"/>
  <c r="D29" i="335"/>
  <c r="F29" i="335" s="1"/>
  <c r="D25" i="335"/>
  <c r="A25" i="335"/>
  <c r="D24" i="335"/>
  <c r="D28" i="335" s="1"/>
  <c r="F28" i="335" s="1"/>
  <c r="A24" i="335"/>
  <c r="D12" i="335"/>
  <c r="D11" i="335"/>
  <c r="AD64" i="334"/>
  <c r="AC64" i="334"/>
  <c r="AB64" i="334"/>
  <c r="Y64" i="334"/>
  <c r="U64" i="334"/>
  <c r="N64" i="334"/>
  <c r="M64" i="334"/>
  <c r="L64" i="334"/>
  <c r="AA62" i="334"/>
  <c r="S62" i="334"/>
  <c r="K62" i="334"/>
  <c r="J62" i="334"/>
  <c r="I62" i="334"/>
  <c r="E62" i="334"/>
  <c r="X62" i="334" s="1"/>
  <c r="AA61" i="334"/>
  <c r="X61" i="334"/>
  <c r="H61" i="334" s="1"/>
  <c r="G61" i="334" s="1"/>
  <c r="S61" i="334"/>
  <c r="K61" i="334"/>
  <c r="J61" i="334"/>
  <c r="I61" i="334"/>
  <c r="F61" i="334"/>
  <c r="AA60" i="334"/>
  <c r="X60" i="334"/>
  <c r="H60" i="334" s="1"/>
  <c r="G60" i="334" s="1"/>
  <c r="S60" i="334"/>
  <c r="K60" i="334"/>
  <c r="J60" i="334"/>
  <c r="I60" i="334"/>
  <c r="F60" i="334"/>
  <c r="AA59" i="334"/>
  <c r="X59" i="334"/>
  <c r="W59" i="334" s="1"/>
  <c r="S59" i="334"/>
  <c r="K59" i="334"/>
  <c r="J59" i="334"/>
  <c r="I59" i="334"/>
  <c r="F59" i="334"/>
  <c r="AA58" i="334"/>
  <c r="X58" i="334"/>
  <c r="W58" i="334" s="1"/>
  <c r="S58" i="334"/>
  <c r="O58" i="334"/>
  <c r="K58" i="334"/>
  <c r="J58" i="334"/>
  <c r="I58" i="334"/>
  <c r="H58" i="334"/>
  <c r="G58" i="334" s="1"/>
  <c r="F58" i="334"/>
  <c r="AA57" i="334"/>
  <c r="W57" i="334"/>
  <c r="S57" i="334"/>
  <c r="R57" i="334"/>
  <c r="O57" i="334"/>
  <c r="K57" i="334"/>
  <c r="AA56" i="334"/>
  <c r="Z64" i="334"/>
  <c r="W56" i="334"/>
  <c r="V56" i="334"/>
  <c r="J56" i="334" s="1"/>
  <c r="S56" i="334"/>
  <c r="O56" i="334"/>
  <c r="K56" i="334"/>
  <c r="I56" i="334"/>
  <c r="H56" i="334"/>
  <c r="F56" i="334"/>
  <c r="AA55" i="334"/>
  <c r="W55" i="334"/>
  <c r="V55" i="334"/>
  <c r="S55" i="334" s="1"/>
  <c r="O55" i="334"/>
  <c r="K55" i="334"/>
  <c r="I55" i="334"/>
  <c r="H55" i="334"/>
  <c r="F55" i="334"/>
  <c r="AA54" i="334"/>
  <c r="W54" i="334"/>
  <c r="S54" i="334"/>
  <c r="R54" i="334"/>
  <c r="O54" i="334"/>
  <c r="K54" i="334"/>
  <c r="AA53" i="334"/>
  <c r="W53" i="334"/>
  <c r="S53" i="334"/>
  <c r="O53" i="334"/>
  <c r="K53" i="334"/>
  <c r="J53" i="334"/>
  <c r="I53" i="334"/>
  <c r="H53" i="334"/>
  <c r="G53" i="334"/>
  <c r="F53" i="334"/>
  <c r="AA52" i="334"/>
  <c r="X52" i="334"/>
  <c r="W52" i="334" s="1"/>
  <c r="V52" i="334"/>
  <c r="S52" i="334"/>
  <c r="O52" i="334"/>
  <c r="K52" i="334"/>
  <c r="I52" i="334"/>
  <c r="H52" i="334"/>
  <c r="F52" i="334"/>
  <c r="AA51" i="334"/>
  <c r="W51" i="334"/>
  <c r="S51" i="334"/>
  <c r="R51" i="334"/>
  <c r="O51" i="334" s="1"/>
  <c r="K51" i="334"/>
  <c r="AA50" i="334"/>
  <c r="W50" i="334"/>
  <c r="S50" i="334"/>
  <c r="O50" i="334"/>
  <c r="K50" i="334"/>
  <c r="K64" i="334" s="1"/>
  <c r="J50" i="334"/>
  <c r="I50" i="334"/>
  <c r="H50" i="334"/>
  <c r="G50" i="334" s="1"/>
  <c r="F50" i="334"/>
  <c r="AA49" i="334"/>
  <c r="AA64" i="334" s="1"/>
  <c r="W49" i="334"/>
  <c r="T64" i="334"/>
  <c r="S49" i="334"/>
  <c r="O49" i="334"/>
  <c r="I49" i="334"/>
  <c r="I64" i="334" s="1"/>
  <c r="F49" i="334"/>
  <c r="F42" i="334"/>
  <c r="F41" i="334"/>
  <c r="F36" i="334"/>
  <c r="F35" i="334"/>
  <c r="F33" i="334"/>
  <c r="D29" i="334"/>
  <c r="F29" i="334" s="1"/>
  <c r="D25" i="334"/>
  <c r="D32" i="334" s="1"/>
  <c r="F32" i="334" s="1"/>
  <c r="A25" i="334"/>
  <c r="D24" i="334"/>
  <c r="D28" i="334" s="1"/>
  <c r="F28" i="334" s="1"/>
  <c r="A24" i="334"/>
  <c r="D12" i="334"/>
  <c r="D11" i="334"/>
  <c r="AD64" i="333"/>
  <c r="AC64" i="333"/>
  <c r="AB64" i="333"/>
  <c r="Y64" i="333"/>
  <c r="U64" i="333"/>
  <c r="N64" i="333"/>
  <c r="M64" i="333"/>
  <c r="L64" i="333"/>
  <c r="AA62" i="333"/>
  <c r="W62" i="333"/>
  <c r="S62" i="333"/>
  <c r="K62" i="333"/>
  <c r="J62" i="333"/>
  <c r="I62" i="333"/>
  <c r="H62" i="333"/>
  <c r="G62" i="333" s="1"/>
  <c r="F62" i="333"/>
  <c r="E62" i="333"/>
  <c r="AA61" i="333"/>
  <c r="W61" i="333"/>
  <c r="S61" i="333"/>
  <c r="K61" i="333"/>
  <c r="J61" i="333"/>
  <c r="I61" i="333"/>
  <c r="H61" i="333"/>
  <c r="G61" i="333" s="1"/>
  <c r="F61" i="333"/>
  <c r="AA60" i="333"/>
  <c r="H60" i="333"/>
  <c r="G60" i="333" s="1"/>
  <c r="W60" i="333"/>
  <c r="S60" i="333"/>
  <c r="K60" i="333"/>
  <c r="J60" i="333"/>
  <c r="I60" i="333"/>
  <c r="F60" i="333"/>
  <c r="AA59" i="333"/>
  <c r="W59" i="333"/>
  <c r="S59" i="333"/>
  <c r="K59" i="333"/>
  <c r="J59" i="333"/>
  <c r="I59" i="333"/>
  <c r="F59" i="333"/>
  <c r="AA58" i="333"/>
  <c r="W58" i="333"/>
  <c r="S58" i="333"/>
  <c r="O58" i="333"/>
  <c r="K58" i="333"/>
  <c r="J58" i="333"/>
  <c r="I58" i="333"/>
  <c r="H58" i="333"/>
  <c r="G58" i="333" s="1"/>
  <c r="F58" i="333"/>
  <c r="AA57" i="333"/>
  <c r="W57" i="333"/>
  <c r="S57" i="333"/>
  <c r="R57" i="333"/>
  <c r="O57" i="333"/>
  <c r="K57" i="333"/>
  <c r="AA56" i="333"/>
  <c r="W56" i="333"/>
  <c r="J56" i="333"/>
  <c r="O56" i="333"/>
  <c r="K56" i="333"/>
  <c r="I56" i="333"/>
  <c r="H56" i="333"/>
  <c r="F56" i="333"/>
  <c r="AA55" i="333"/>
  <c r="W55" i="333"/>
  <c r="S55" i="333"/>
  <c r="O55" i="333"/>
  <c r="K55" i="333"/>
  <c r="I55" i="333"/>
  <c r="H55" i="333"/>
  <c r="F55" i="333"/>
  <c r="AA54" i="333"/>
  <c r="W54" i="333"/>
  <c r="S54" i="333"/>
  <c r="R54" i="333"/>
  <c r="O54" i="333"/>
  <c r="K54" i="333"/>
  <c r="AA53" i="333"/>
  <c r="W53" i="333"/>
  <c r="S53" i="333"/>
  <c r="O53" i="333"/>
  <c r="K53" i="333"/>
  <c r="J53" i="333"/>
  <c r="I53" i="333"/>
  <c r="H53" i="333"/>
  <c r="G53" i="333"/>
  <c r="F53" i="333"/>
  <c r="AA52" i="333"/>
  <c r="W52" i="333"/>
  <c r="V64" i="333"/>
  <c r="S52" i="333"/>
  <c r="O52" i="333"/>
  <c r="K52" i="333"/>
  <c r="J52" i="333"/>
  <c r="I52" i="333"/>
  <c r="H52" i="333"/>
  <c r="F52" i="333"/>
  <c r="AA51" i="333"/>
  <c r="W51" i="333"/>
  <c r="S51" i="333"/>
  <c r="R51" i="333"/>
  <c r="O51" i="333" s="1"/>
  <c r="K51" i="333"/>
  <c r="AA50" i="333"/>
  <c r="W50" i="333"/>
  <c r="S50" i="333"/>
  <c r="O50" i="333"/>
  <c r="K50" i="333"/>
  <c r="K64" i="333" s="1"/>
  <c r="J50" i="333"/>
  <c r="I50" i="333"/>
  <c r="G50" i="333" s="1"/>
  <c r="H50" i="333"/>
  <c r="F50" i="333"/>
  <c r="AA49" i="333"/>
  <c r="AA64" i="333" s="1"/>
  <c r="W49" i="333"/>
  <c r="T64" i="333"/>
  <c r="S49" i="333"/>
  <c r="O49" i="333"/>
  <c r="O64" i="333" s="1"/>
  <c r="I49" i="333"/>
  <c r="I64" i="333" s="1"/>
  <c r="F49" i="333"/>
  <c r="F42" i="333"/>
  <c r="F41" i="333"/>
  <c r="F36" i="333"/>
  <c r="F35" i="333"/>
  <c r="F33" i="333"/>
  <c r="D29" i="333"/>
  <c r="F29" i="333" s="1"/>
  <c r="D25" i="333"/>
  <c r="D32" i="333" s="1"/>
  <c r="F32" i="333" s="1"/>
  <c r="A25" i="333"/>
  <c r="D24" i="333"/>
  <c r="D28" i="333" s="1"/>
  <c r="F28" i="333" s="1"/>
  <c r="A24" i="333"/>
  <c r="D12" i="333"/>
  <c r="D11" i="333"/>
  <c r="AD64" i="332"/>
  <c r="AC64" i="332"/>
  <c r="AB64" i="332"/>
  <c r="Y45" i="24" s="1"/>
  <c r="Y42" i="24" s="1"/>
  <c r="Y64" i="332"/>
  <c r="U64" i="332"/>
  <c r="N64" i="332"/>
  <c r="M64" i="332"/>
  <c r="L64" i="332"/>
  <c r="I45" i="24" s="1"/>
  <c r="I42" i="24" s="1"/>
  <c r="AA62" i="332"/>
  <c r="S62" i="332"/>
  <c r="K62" i="332"/>
  <c r="J62" i="332"/>
  <c r="I62" i="332"/>
  <c r="E62" i="332"/>
  <c r="X62" i="332" s="1"/>
  <c r="AA61" i="332"/>
  <c r="X61" i="332"/>
  <c r="H61" i="332" s="1"/>
  <c r="G61" i="332" s="1"/>
  <c r="S61" i="332"/>
  <c r="K61" i="332"/>
  <c r="J61" i="332"/>
  <c r="I61" i="332"/>
  <c r="F61" i="332"/>
  <c r="AA60" i="332"/>
  <c r="X60" i="332"/>
  <c r="H60" i="332" s="1"/>
  <c r="G60" i="332" s="1"/>
  <c r="S60" i="332"/>
  <c r="K60" i="332"/>
  <c r="J60" i="332"/>
  <c r="I60" i="332"/>
  <c r="F60" i="332"/>
  <c r="AA59" i="332"/>
  <c r="X59" i="332"/>
  <c r="W59" i="332" s="1"/>
  <c r="S59" i="332"/>
  <c r="K59" i="332"/>
  <c r="J59" i="332"/>
  <c r="I59" i="332"/>
  <c r="F59" i="332"/>
  <c r="AA58" i="332"/>
  <c r="X58" i="332"/>
  <c r="W58" i="332" s="1"/>
  <c r="S58" i="332"/>
  <c r="O58" i="332"/>
  <c r="K58" i="332"/>
  <c r="J58" i="332"/>
  <c r="I58" i="332"/>
  <c r="F58" i="332"/>
  <c r="AA57" i="332"/>
  <c r="W57" i="332"/>
  <c r="S57" i="332"/>
  <c r="R57" i="332"/>
  <c r="O57" i="332" s="1"/>
  <c r="K57" i="332"/>
  <c r="AA56" i="332"/>
  <c r="Z64" i="332"/>
  <c r="W56" i="332"/>
  <c r="V56" i="332"/>
  <c r="S56" i="332"/>
  <c r="O56" i="332"/>
  <c r="K56" i="332"/>
  <c r="J56" i="332"/>
  <c r="G56" i="332" s="1"/>
  <c r="I56" i="332"/>
  <c r="H56" i="332"/>
  <c r="F56" i="332"/>
  <c r="AA55" i="332"/>
  <c r="W55" i="332"/>
  <c r="V55" i="332"/>
  <c r="S55" i="332" s="1"/>
  <c r="O55" i="332"/>
  <c r="K55" i="332"/>
  <c r="I55" i="332"/>
  <c r="H55" i="332"/>
  <c r="F55" i="332"/>
  <c r="AA54" i="332"/>
  <c r="W54" i="332"/>
  <c r="S54" i="332"/>
  <c r="R54" i="332"/>
  <c r="O54" i="332" s="1"/>
  <c r="K54" i="332"/>
  <c r="AA53" i="332"/>
  <c r="W53" i="332"/>
  <c r="S53" i="332"/>
  <c r="O53" i="332"/>
  <c r="K53" i="332"/>
  <c r="J53" i="332"/>
  <c r="I53" i="332"/>
  <c r="H53" i="332"/>
  <c r="G53" i="332"/>
  <c r="F53" i="332"/>
  <c r="AA52" i="332"/>
  <c r="X52" i="332"/>
  <c r="H52" i="332" s="1"/>
  <c r="V52" i="332"/>
  <c r="O52" i="332"/>
  <c r="K52" i="332"/>
  <c r="I52" i="332"/>
  <c r="F52" i="332"/>
  <c r="AA51" i="332"/>
  <c r="W51" i="332"/>
  <c r="S51" i="332"/>
  <c r="R51" i="332"/>
  <c r="O51" i="332" s="1"/>
  <c r="K51" i="332"/>
  <c r="AA50" i="332"/>
  <c r="W50" i="332"/>
  <c r="S50" i="332"/>
  <c r="O50" i="332"/>
  <c r="K50" i="332"/>
  <c r="K64" i="332" s="1"/>
  <c r="H45" i="24" s="1"/>
  <c r="H42" i="24" s="1"/>
  <c r="J50" i="332"/>
  <c r="I50" i="332"/>
  <c r="H50" i="332"/>
  <c r="F50" i="332"/>
  <c r="AA49" i="332"/>
  <c r="W49" i="332"/>
  <c r="T64" i="332"/>
  <c r="Q45" i="24" s="1"/>
  <c r="Q42" i="24" s="1"/>
  <c r="O49" i="332"/>
  <c r="I49" i="332"/>
  <c r="I64" i="332" s="1"/>
  <c r="F49" i="332"/>
  <c r="F42" i="332"/>
  <c r="F41" i="332"/>
  <c r="F36" i="332"/>
  <c r="F35" i="332"/>
  <c r="F33" i="332"/>
  <c r="D32" i="332"/>
  <c r="F32" i="332" s="1"/>
  <c r="D25" i="332"/>
  <c r="A25" i="332"/>
  <c r="D24" i="332"/>
  <c r="D28" i="332" s="1"/>
  <c r="F28" i="332" s="1"/>
  <c r="A24" i="332"/>
  <c r="D12" i="332"/>
  <c r="D11" i="332"/>
  <c r="AD64" i="331"/>
  <c r="AC64" i="331"/>
  <c r="AB64" i="331"/>
  <c r="Z64" i="331"/>
  <c r="Y64" i="331"/>
  <c r="U64" i="331"/>
  <c r="N64" i="331"/>
  <c r="M64" i="331"/>
  <c r="L64" i="331"/>
  <c r="AA62" i="331"/>
  <c r="S62" i="331"/>
  <c r="K62" i="331"/>
  <c r="J62" i="331"/>
  <c r="I62" i="331"/>
  <c r="E62" i="331"/>
  <c r="AA61" i="331"/>
  <c r="W61" i="331"/>
  <c r="S61" i="331"/>
  <c r="K61" i="331"/>
  <c r="J61" i="331"/>
  <c r="I61" i="331"/>
  <c r="H61" i="331"/>
  <c r="G61" i="331" s="1"/>
  <c r="F61" i="331"/>
  <c r="AA60" i="331"/>
  <c r="H60" i="331"/>
  <c r="G60" i="331" s="1"/>
  <c r="S60" i="331"/>
  <c r="K60" i="331"/>
  <c r="J60" i="331"/>
  <c r="I60" i="331"/>
  <c r="F60" i="331"/>
  <c r="AA59" i="331"/>
  <c r="W59" i="331"/>
  <c r="S59" i="331"/>
  <c r="K59" i="331"/>
  <c r="J59" i="331"/>
  <c r="I59" i="331"/>
  <c r="F59" i="331"/>
  <c r="AA58" i="331"/>
  <c r="H58" i="331"/>
  <c r="G58" i="331" s="1"/>
  <c r="S58" i="331"/>
  <c r="O58" i="331"/>
  <c r="K58" i="331"/>
  <c r="J58" i="331"/>
  <c r="I58" i="331"/>
  <c r="F58" i="331"/>
  <c r="AA57" i="331"/>
  <c r="W57" i="331"/>
  <c r="S57" i="331"/>
  <c r="R57" i="331"/>
  <c r="O57" i="331"/>
  <c r="K57" i="331"/>
  <c r="AA56" i="331"/>
  <c r="W56" i="331"/>
  <c r="J56" i="331"/>
  <c r="O56" i="331"/>
  <c r="K56" i="331"/>
  <c r="I56" i="331"/>
  <c r="H56" i="331"/>
  <c r="F56" i="331"/>
  <c r="AA55" i="331"/>
  <c r="W55" i="331"/>
  <c r="O55" i="331"/>
  <c r="K55" i="331"/>
  <c r="I55" i="331"/>
  <c r="H55" i="331"/>
  <c r="F55" i="331"/>
  <c r="AA54" i="331"/>
  <c r="W54" i="331"/>
  <c r="S54" i="331"/>
  <c r="R54" i="331"/>
  <c r="O54" i="331"/>
  <c r="K54" i="331"/>
  <c r="AA53" i="331"/>
  <c r="W53" i="331"/>
  <c r="S53" i="331"/>
  <c r="O53" i="331"/>
  <c r="K53" i="331"/>
  <c r="J53" i="331"/>
  <c r="I53" i="331"/>
  <c r="H53" i="331"/>
  <c r="G53" i="331" s="1"/>
  <c r="F53" i="331"/>
  <c r="AA52" i="331"/>
  <c r="W52" i="331"/>
  <c r="S52" i="331"/>
  <c r="O52" i="331"/>
  <c r="K52" i="331"/>
  <c r="I52" i="331"/>
  <c r="F52" i="331"/>
  <c r="AA51" i="331"/>
  <c r="W51" i="331"/>
  <c r="S51" i="331"/>
  <c r="R51" i="331"/>
  <c r="O51" i="331" s="1"/>
  <c r="K51" i="331"/>
  <c r="K64" i="331" s="1"/>
  <c r="AA50" i="331"/>
  <c r="W50" i="331"/>
  <c r="S50" i="331"/>
  <c r="O50" i="331"/>
  <c r="K50" i="331"/>
  <c r="J50" i="331"/>
  <c r="I50" i="331"/>
  <c r="H50" i="331"/>
  <c r="G50" i="331" s="1"/>
  <c r="F50" i="331"/>
  <c r="AA49" i="331"/>
  <c r="AA64" i="331" s="1"/>
  <c r="W49" i="331"/>
  <c r="T64" i="331"/>
  <c r="S49" i="331"/>
  <c r="J49" i="331"/>
  <c r="O49" i="331"/>
  <c r="I49" i="331"/>
  <c r="I64" i="331" s="1"/>
  <c r="H49" i="331"/>
  <c r="F49" i="331"/>
  <c r="F42" i="331"/>
  <c r="F41" i="331"/>
  <c r="D40" i="331"/>
  <c r="F40" i="331" s="1"/>
  <c r="D39" i="331"/>
  <c r="F39" i="331" s="1"/>
  <c r="F38" i="331" s="1"/>
  <c r="F36" i="331"/>
  <c r="F35" i="331"/>
  <c r="F33" i="331"/>
  <c r="D30" i="331"/>
  <c r="F30" i="331" s="1"/>
  <c r="D28" i="331"/>
  <c r="F28" i="331" s="1"/>
  <c r="D27" i="331"/>
  <c r="F27" i="331" s="1"/>
  <c r="D25" i="331"/>
  <c r="D32" i="331" s="1"/>
  <c r="F32" i="331" s="1"/>
  <c r="A25" i="331"/>
  <c r="D24" i="331"/>
  <c r="D29" i="331" s="1"/>
  <c r="F29" i="331" s="1"/>
  <c r="A24" i="331"/>
  <c r="D12" i="331"/>
  <c r="D11" i="331"/>
  <c r="AD64" i="330"/>
  <c r="AC64" i="330"/>
  <c r="AB64" i="330"/>
  <c r="Y64" i="330"/>
  <c r="U64" i="330"/>
  <c r="N64" i="330"/>
  <c r="M64" i="330"/>
  <c r="L64" i="330"/>
  <c r="AA62" i="330"/>
  <c r="S62" i="330"/>
  <c r="K62" i="330"/>
  <c r="J62" i="330"/>
  <c r="I62" i="330"/>
  <c r="E62" i="330"/>
  <c r="F62" i="330" s="1"/>
  <c r="AA61" i="330"/>
  <c r="X61" i="330"/>
  <c r="W61" i="330" s="1"/>
  <c r="S61" i="330"/>
  <c r="K61" i="330"/>
  <c r="J61" i="330"/>
  <c r="I61" i="330"/>
  <c r="F61" i="330"/>
  <c r="AA60" i="330"/>
  <c r="X60" i="330"/>
  <c r="H60" i="330" s="1"/>
  <c r="G60" i="330" s="1"/>
  <c r="S60" i="330"/>
  <c r="K60" i="330"/>
  <c r="J60" i="330"/>
  <c r="I60" i="330"/>
  <c r="F60" i="330"/>
  <c r="AA59" i="330"/>
  <c r="X59" i="330"/>
  <c r="W59" i="330" s="1"/>
  <c r="S59" i="330"/>
  <c r="K59" i="330"/>
  <c r="J59" i="330"/>
  <c r="I59" i="330"/>
  <c r="H59" i="330"/>
  <c r="G59" i="330" s="1"/>
  <c r="F59" i="330"/>
  <c r="AA58" i="330"/>
  <c r="X58" i="330"/>
  <c r="W58" i="330" s="1"/>
  <c r="S58" i="330"/>
  <c r="O58" i="330"/>
  <c r="K58" i="330"/>
  <c r="J58" i="330"/>
  <c r="I58" i="330"/>
  <c r="F58" i="330"/>
  <c r="AA57" i="330"/>
  <c r="W57" i="330"/>
  <c r="S57" i="330"/>
  <c r="R57" i="330"/>
  <c r="O57" i="330" s="1"/>
  <c r="K57" i="330"/>
  <c r="AA56" i="330"/>
  <c r="Z64" i="330"/>
  <c r="W56" i="330"/>
  <c r="V56" i="330"/>
  <c r="J56" i="330" s="1"/>
  <c r="S56" i="330"/>
  <c r="O56" i="330"/>
  <c r="K56" i="330"/>
  <c r="I56" i="330"/>
  <c r="H56" i="330"/>
  <c r="F56" i="330"/>
  <c r="AA55" i="330"/>
  <c r="W55" i="330"/>
  <c r="V55" i="330"/>
  <c r="S55" i="330" s="1"/>
  <c r="O55" i="330"/>
  <c r="K55" i="330"/>
  <c r="J55" i="330"/>
  <c r="I55" i="330"/>
  <c r="H55" i="330"/>
  <c r="G55" i="330"/>
  <c r="F55" i="330"/>
  <c r="AA54" i="330"/>
  <c r="W54" i="330"/>
  <c r="S54" i="330"/>
  <c r="R54" i="330"/>
  <c r="O54" i="330" s="1"/>
  <c r="K54" i="330"/>
  <c r="AA53" i="330"/>
  <c r="W53" i="330"/>
  <c r="S53" i="330"/>
  <c r="O53" i="330"/>
  <c r="K53" i="330"/>
  <c r="J53" i="330"/>
  <c r="I53" i="330"/>
  <c r="H53" i="330"/>
  <c r="G53" i="330"/>
  <c r="F53" i="330"/>
  <c r="AA52" i="330"/>
  <c r="AA64" i="330" s="1"/>
  <c r="W52" i="330"/>
  <c r="O52" i="330"/>
  <c r="K52" i="330"/>
  <c r="I52" i="330"/>
  <c r="F52" i="330"/>
  <c r="AA51" i="330"/>
  <c r="W51" i="330"/>
  <c r="S51" i="330"/>
  <c r="R51" i="330"/>
  <c r="O51" i="330"/>
  <c r="K51" i="330"/>
  <c r="AA50" i="330"/>
  <c r="W50" i="330"/>
  <c r="S50" i="330"/>
  <c r="O50" i="330"/>
  <c r="K50" i="330"/>
  <c r="K64" i="330" s="1"/>
  <c r="J50" i="330"/>
  <c r="I50" i="330"/>
  <c r="H50" i="330"/>
  <c r="G50" i="330" s="1"/>
  <c r="F50" i="330"/>
  <c r="AA49" i="330"/>
  <c r="W49" i="330"/>
  <c r="T64" i="330"/>
  <c r="O49" i="330"/>
  <c r="O64" i="330" s="1"/>
  <c r="I49" i="330"/>
  <c r="I64" i="330" s="1"/>
  <c r="F49" i="330"/>
  <c r="F42" i="330"/>
  <c r="F41" i="330"/>
  <c r="F36" i="330"/>
  <c r="F35" i="330"/>
  <c r="F33" i="330"/>
  <c r="D32" i="330"/>
  <c r="F32" i="330" s="1"/>
  <c r="D25" i="330"/>
  <c r="A25" i="330"/>
  <c r="D24" i="330"/>
  <c r="D28" i="330" s="1"/>
  <c r="F28" i="330" s="1"/>
  <c r="A24" i="330"/>
  <c r="D12" i="330"/>
  <c r="D11" i="330"/>
  <c r="AD64" i="329"/>
  <c r="AC64" i="329"/>
  <c r="AB64" i="329"/>
  <c r="Z64" i="329"/>
  <c r="Y64" i="329"/>
  <c r="U64" i="329"/>
  <c r="N64" i="329"/>
  <c r="M64" i="329"/>
  <c r="L64" i="329"/>
  <c r="AA62" i="329"/>
  <c r="S62" i="329"/>
  <c r="K62" i="329"/>
  <c r="J62" i="329"/>
  <c r="I62" i="329"/>
  <c r="E62" i="329"/>
  <c r="F62" i="329" s="1"/>
  <c r="AA61" i="329"/>
  <c r="X61" i="329"/>
  <c r="W61" i="329" s="1"/>
  <c r="S61" i="329"/>
  <c r="K61" i="329"/>
  <c r="J61" i="329"/>
  <c r="I61" i="329"/>
  <c r="F61" i="329"/>
  <c r="AA60" i="329"/>
  <c r="X60" i="329"/>
  <c r="H60" i="329" s="1"/>
  <c r="G60" i="329" s="1"/>
  <c r="S60" i="329"/>
  <c r="K60" i="329"/>
  <c r="J60" i="329"/>
  <c r="I60" i="329"/>
  <c r="F60" i="329"/>
  <c r="AA59" i="329"/>
  <c r="X59" i="329"/>
  <c r="H59" i="329" s="1"/>
  <c r="G59" i="329" s="1"/>
  <c r="S59" i="329"/>
  <c r="K59" i="329"/>
  <c r="J59" i="329"/>
  <c r="I59" i="329"/>
  <c r="F59" i="329"/>
  <c r="AA58" i="329"/>
  <c r="X58" i="329"/>
  <c r="W58" i="329" s="1"/>
  <c r="S58" i="329"/>
  <c r="O58" i="329"/>
  <c r="K58" i="329"/>
  <c r="J58" i="329"/>
  <c r="I58" i="329"/>
  <c r="F58" i="329"/>
  <c r="AA57" i="329"/>
  <c r="W57" i="329"/>
  <c r="S57" i="329"/>
  <c r="R57" i="329"/>
  <c r="O57" i="329" s="1"/>
  <c r="K57" i="329"/>
  <c r="AA56" i="329"/>
  <c r="W56" i="329"/>
  <c r="V56" i="329"/>
  <c r="O56" i="329"/>
  <c r="K56" i="329"/>
  <c r="I56" i="329"/>
  <c r="H56" i="329"/>
  <c r="F56" i="329"/>
  <c r="AA55" i="329"/>
  <c r="W55" i="329"/>
  <c r="V55" i="329"/>
  <c r="J55" i="329" s="1"/>
  <c r="G55" i="329" s="1"/>
  <c r="O55" i="329"/>
  <c r="K55" i="329"/>
  <c r="I55" i="329"/>
  <c r="H55" i="329"/>
  <c r="F55" i="329"/>
  <c r="AA54" i="329"/>
  <c r="W54" i="329"/>
  <c r="S54" i="329"/>
  <c r="R54" i="329"/>
  <c r="O54" i="329"/>
  <c r="K54" i="329"/>
  <c r="AA53" i="329"/>
  <c r="W53" i="329"/>
  <c r="S53" i="329"/>
  <c r="O53" i="329"/>
  <c r="K53" i="329"/>
  <c r="J53" i="329"/>
  <c r="I53" i="329"/>
  <c r="H53" i="329"/>
  <c r="G53" i="329"/>
  <c r="F53" i="329"/>
  <c r="AA52" i="329"/>
  <c r="W52" i="329"/>
  <c r="S52" i="329"/>
  <c r="O52" i="329"/>
  <c r="K52" i="329"/>
  <c r="I52" i="329"/>
  <c r="F52" i="329"/>
  <c r="AA51" i="329"/>
  <c r="W51" i="329"/>
  <c r="S51" i="329"/>
  <c r="R51" i="329"/>
  <c r="O51" i="329"/>
  <c r="K51" i="329"/>
  <c r="AA50" i="329"/>
  <c r="W50" i="329"/>
  <c r="S50" i="329"/>
  <c r="O50" i="329"/>
  <c r="K50" i="329"/>
  <c r="K64" i="329" s="1"/>
  <c r="J50" i="329"/>
  <c r="I50" i="329"/>
  <c r="H50" i="329"/>
  <c r="G50" i="329" s="1"/>
  <c r="F50" i="329"/>
  <c r="AA49" i="329"/>
  <c r="AA64" i="329" s="1"/>
  <c r="W49" i="329"/>
  <c r="T64" i="329"/>
  <c r="O49" i="329"/>
  <c r="O64" i="329" s="1"/>
  <c r="L41" i="24" s="1"/>
  <c r="I49" i="329"/>
  <c r="I64" i="329" s="1"/>
  <c r="F49" i="329"/>
  <c r="F42" i="329"/>
  <c r="F41" i="329"/>
  <c r="F36" i="329"/>
  <c r="F35" i="329"/>
  <c r="F33" i="329"/>
  <c r="D25" i="329"/>
  <c r="D32" i="329" s="1"/>
  <c r="F32" i="329" s="1"/>
  <c r="A25" i="329"/>
  <c r="D24" i="329"/>
  <c r="D28" i="329" s="1"/>
  <c r="F28" i="329" s="1"/>
  <c r="A24" i="329"/>
  <c r="D12" i="329"/>
  <c r="D11" i="329"/>
  <c r="AD64" i="328"/>
  <c r="AC64" i="328"/>
  <c r="AB64" i="328"/>
  <c r="Y40" i="24" s="1"/>
  <c r="Y64" i="328"/>
  <c r="U64" i="328"/>
  <c r="N64" i="328"/>
  <c r="M64" i="328"/>
  <c r="L64" i="328"/>
  <c r="I40" i="24" s="1"/>
  <c r="AA62" i="328"/>
  <c r="S62" i="328"/>
  <c r="K62" i="328"/>
  <c r="J62" i="328"/>
  <c r="I62" i="328"/>
  <c r="E62" i="328"/>
  <c r="X62" i="328" s="1"/>
  <c r="AA61" i="328"/>
  <c r="X61" i="328"/>
  <c r="W61" i="328" s="1"/>
  <c r="S61" i="328"/>
  <c r="K61" i="328"/>
  <c r="J61" i="328"/>
  <c r="I61" i="328"/>
  <c r="F61" i="328"/>
  <c r="AA60" i="328"/>
  <c r="X60" i="328"/>
  <c r="H60" i="328" s="1"/>
  <c r="G60" i="328" s="1"/>
  <c r="S60" i="328"/>
  <c r="K60" i="328"/>
  <c r="J60" i="328"/>
  <c r="I60" i="328"/>
  <c r="F60" i="328"/>
  <c r="AA59" i="328"/>
  <c r="X59" i="328"/>
  <c r="W59" i="328" s="1"/>
  <c r="S59" i="328"/>
  <c r="K59" i="328"/>
  <c r="J59" i="328"/>
  <c r="I59" i="328"/>
  <c r="F59" i="328"/>
  <c r="AA58" i="328"/>
  <c r="X58" i="328"/>
  <c r="H58" i="328" s="1"/>
  <c r="G58" i="328" s="1"/>
  <c r="S58" i="328"/>
  <c r="O58" i="328"/>
  <c r="K58" i="328"/>
  <c r="J58" i="328"/>
  <c r="I58" i="328"/>
  <c r="F58" i="328"/>
  <c r="AA57" i="328"/>
  <c r="W57" i="328"/>
  <c r="S57" i="328"/>
  <c r="R57" i="328"/>
  <c r="O57" i="328" s="1"/>
  <c r="K57" i="328"/>
  <c r="AA56" i="328"/>
  <c r="Z64" i="328"/>
  <c r="W56" i="328"/>
  <c r="V56" i="328"/>
  <c r="J56" i="328" s="1"/>
  <c r="G56" i="328" s="1"/>
  <c r="O56" i="328"/>
  <c r="K56" i="328"/>
  <c r="I56" i="328"/>
  <c r="H56" i="328"/>
  <c r="F56" i="328"/>
  <c r="AA55" i="328"/>
  <c r="W55" i="328"/>
  <c r="V55" i="328"/>
  <c r="S55" i="328" s="1"/>
  <c r="O55" i="328"/>
  <c r="K55" i="328"/>
  <c r="I55" i="328"/>
  <c r="H55" i="328"/>
  <c r="F55" i="328"/>
  <c r="AA54" i="328"/>
  <c r="W54" i="328"/>
  <c r="S54" i="328"/>
  <c r="R54" i="328"/>
  <c r="O54" i="328" s="1"/>
  <c r="K54" i="328"/>
  <c r="AA53" i="328"/>
  <c r="W53" i="328"/>
  <c r="S53" i="328"/>
  <c r="O53" i="328"/>
  <c r="K53" i="328"/>
  <c r="J53" i="328"/>
  <c r="I53" i="328"/>
  <c r="H53" i="328"/>
  <c r="G53" i="328"/>
  <c r="F53" i="328"/>
  <c r="AA52" i="328"/>
  <c r="X52" i="328"/>
  <c r="W52" i="328" s="1"/>
  <c r="V52" i="328"/>
  <c r="V64" i="328" s="1"/>
  <c r="O52" i="328"/>
  <c r="K52" i="328"/>
  <c r="I52" i="328"/>
  <c r="H52" i="328"/>
  <c r="F52" i="328"/>
  <c r="AA51" i="328"/>
  <c r="W51" i="328"/>
  <c r="S51" i="328"/>
  <c r="R51" i="328"/>
  <c r="O51" i="328" s="1"/>
  <c r="K51" i="328"/>
  <c r="AA50" i="328"/>
  <c r="W50" i="328"/>
  <c r="S50" i="328"/>
  <c r="O50" i="328"/>
  <c r="K50" i="328"/>
  <c r="K64" i="328" s="1"/>
  <c r="H40" i="24" s="1"/>
  <c r="J50" i="328"/>
  <c r="I50" i="328"/>
  <c r="H50" i="328"/>
  <c r="G50" i="328" s="1"/>
  <c r="F50" i="328"/>
  <c r="AA49" i="328"/>
  <c r="AA64" i="328" s="1"/>
  <c r="X40" i="24" s="1"/>
  <c r="W49" i="328"/>
  <c r="T64" i="328"/>
  <c r="Q40" i="24" s="1"/>
  <c r="J49" i="328"/>
  <c r="O49" i="328"/>
  <c r="I49" i="328"/>
  <c r="I64" i="328" s="1"/>
  <c r="F49" i="328"/>
  <c r="F42" i="328"/>
  <c r="F41" i="328"/>
  <c r="F36" i="328"/>
  <c r="F35" i="328"/>
  <c r="F33" i="328"/>
  <c r="D32" i="328"/>
  <c r="F32" i="328" s="1"/>
  <c r="D25" i="328"/>
  <c r="A25" i="328"/>
  <c r="D24" i="328"/>
  <c r="D39" i="328" s="1"/>
  <c r="F39" i="328" s="1"/>
  <c r="F38" i="328" s="1"/>
  <c r="A24" i="328"/>
  <c r="D12" i="328"/>
  <c r="D11" i="328"/>
  <c r="AD64" i="327"/>
  <c r="AC64" i="327"/>
  <c r="AB64" i="327"/>
  <c r="Y39" i="24" s="1"/>
  <c r="Z64" i="327"/>
  <c r="Y64" i="327"/>
  <c r="U64" i="327"/>
  <c r="N64" i="327"/>
  <c r="M64" i="327"/>
  <c r="L64" i="327"/>
  <c r="AA62" i="327"/>
  <c r="S62" i="327"/>
  <c r="K62" i="327"/>
  <c r="J62" i="327"/>
  <c r="I62" i="327"/>
  <c r="E62" i="327"/>
  <c r="F62" i="327" s="1"/>
  <c r="AA61" i="327"/>
  <c r="H61" i="327"/>
  <c r="G61" i="327" s="1"/>
  <c r="S61" i="327"/>
  <c r="K61" i="327"/>
  <c r="J61" i="327"/>
  <c r="I61" i="327"/>
  <c r="F61" i="327"/>
  <c r="AA60" i="327"/>
  <c r="H60" i="327"/>
  <c r="G60" i="327" s="1"/>
  <c r="S60" i="327"/>
  <c r="K60" i="327"/>
  <c r="J60" i="327"/>
  <c r="I60" i="327"/>
  <c r="F60" i="327"/>
  <c r="AA59" i="327"/>
  <c r="W59" i="327"/>
  <c r="S59" i="327"/>
  <c r="K59" i="327"/>
  <c r="J59" i="327"/>
  <c r="I59" i="327"/>
  <c r="F59" i="327"/>
  <c r="AA58" i="327"/>
  <c r="W58" i="327"/>
  <c r="S58" i="327"/>
  <c r="O58" i="327"/>
  <c r="K58" i="327"/>
  <c r="J58" i="327"/>
  <c r="I58" i="327"/>
  <c r="F58" i="327"/>
  <c r="AA57" i="327"/>
  <c r="W57" i="327"/>
  <c r="S57" i="327"/>
  <c r="R57" i="327"/>
  <c r="O57" i="327" s="1"/>
  <c r="K57" i="327"/>
  <c r="AA56" i="327"/>
  <c r="W56" i="327"/>
  <c r="V56" i="327"/>
  <c r="O56" i="327"/>
  <c r="K56" i="327"/>
  <c r="I56" i="327"/>
  <c r="H56" i="327"/>
  <c r="F56" i="327"/>
  <c r="AA55" i="327"/>
  <c r="W55" i="327"/>
  <c r="V55" i="327"/>
  <c r="J55" i="327" s="1"/>
  <c r="G55" i="327" s="1"/>
  <c r="O55" i="327"/>
  <c r="K55" i="327"/>
  <c r="I55" i="327"/>
  <c r="H55" i="327"/>
  <c r="F55" i="327"/>
  <c r="AA54" i="327"/>
  <c r="W54" i="327"/>
  <c r="S54" i="327"/>
  <c r="R54" i="327"/>
  <c r="O54" i="327"/>
  <c r="K54" i="327"/>
  <c r="AA53" i="327"/>
  <c r="W53" i="327"/>
  <c r="S53" i="327"/>
  <c r="O53" i="327"/>
  <c r="K53" i="327"/>
  <c r="J53" i="327"/>
  <c r="I53" i="327"/>
  <c r="H53" i="327"/>
  <c r="G53" i="327"/>
  <c r="F53" i="327"/>
  <c r="AA52" i="327"/>
  <c r="X52" i="327"/>
  <c r="W52" i="327" s="1"/>
  <c r="V52" i="327"/>
  <c r="S52" i="327" s="1"/>
  <c r="O52" i="327"/>
  <c r="K52" i="327"/>
  <c r="J52" i="327"/>
  <c r="I52" i="327"/>
  <c r="H52" i="327"/>
  <c r="F52" i="327"/>
  <c r="AA51" i="327"/>
  <c r="W51" i="327"/>
  <c r="S51" i="327"/>
  <c r="R51" i="327"/>
  <c r="O51" i="327"/>
  <c r="K51" i="327"/>
  <c r="AA50" i="327"/>
  <c r="W50" i="327"/>
  <c r="S50" i="327"/>
  <c r="O50" i="327"/>
  <c r="K50" i="327"/>
  <c r="K64" i="327" s="1"/>
  <c r="H39" i="24" s="1"/>
  <c r="J50" i="327"/>
  <c r="I50" i="327"/>
  <c r="H50" i="327"/>
  <c r="G50" i="327" s="1"/>
  <c r="F50" i="327"/>
  <c r="AA49" i="327"/>
  <c r="W49" i="327"/>
  <c r="T64" i="327"/>
  <c r="Q39" i="24" s="1"/>
  <c r="Q35" i="24" s="1"/>
  <c r="O49" i="327"/>
  <c r="O64" i="327" s="1"/>
  <c r="L39" i="24" s="1"/>
  <c r="I49" i="327"/>
  <c r="I64" i="327" s="1"/>
  <c r="F49" i="327"/>
  <c r="F42" i="327"/>
  <c r="F41" i="327"/>
  <c r="F36" i="327"/>
  <c r="F35" i="327"/>
  <c r="F33" i="327"/>
  <c r="D25" i="327"/>
  <c r="D32" i="327" s="1"/>
  <c r="F32" i="327" s="1"/>
  <c r="A25" i="327"/>
  <c r="D24" i="327"/>
  <c r="D28" i="327" s="1"/>
  <c r="F28" i="327" s="1"/>
  <c r="A24" i="327"/>
  <c r="D12" i="327"/>
  <c r="D11" i="327"/>
  <c r="AD64" i="326"/>
  <c r="AC64" i="326"/>
  <c r="AB64" i="326"/>
  <c r="Z64" i="326"/>
  <c r="Y64" i="326"/>
  <c r="U64" i="326"/>
  <c r="N64" i="326"/>
  <c r="M64" i="326"/>
  <c r="L64" i="326"/>
  <c r="AA62" i="326"/>
  <c r="S62" i="326"/>
  <c r="K62" i="326"/>
  <c r="J62" i="326"/>
  <c r="I62" i="326"/>
  <c r="E62" i="326"/>
  <c r="X62" i="326" s="1"/>
  <c r="AA61" i="326"/>
  <c r="X61" i="326"/>
  <c r="H61" i="326" s="1"/>
  <c r="G61" i="326" s="1"/>
  <c r="S61" i="326"/>
  <c r="K61" i="326"/>
  <c r="J61" i="326"/>
  <c r="I61" i="326"/>
  <c r="F61" i="326"/>
  <c r="AA60" i="326"/>
  <c r="X60" i="326"/>
  <c r="H60" i="326" s="1"/>
  <c r="G60" i="326" s="1"/>
  <c r="S60" i="326"/>
  <c r="K60" i="326"/>
  <c r="J60" i="326"/>
  <c r="I60" i="326"/>
  <c r="F60" i="326"/>
  <c r="AA59" i="326"/>
  <c r="X59" i="326"/>
  <c r="W59" i="326" s="1"/>
  <c r="S59" i="326"/>
  <c r="K59" i="326"/>
  <c r="J59" i="326"/>
  <c r="I59" i="326"/>
  <c r="F59" i="326"/>
  <c r="AA58" i="326"/>
  <c r="X58" i="326"/>
  <c r="H58" i="326" s="1"/>
  <c r="G58" i="326" s="1"/>
  <c r="S58" i="326"/>
  <c r="O58" i="326"/>
  <c r="K58" i="326"/>
  <c r="J58" i="326"/>
  <c r="I58" i="326"/>
  <c r="F58" i="326"/>
  <c r="AA57" i="326"/>
  <c r="W57" i="326"/>
  <c r="S57" i="326"/>
  <c r="R57" i="326"/>
  <c r="O57" i="326"/>
  <c r="K57" i="326"/>
  <c r="AA56" i="326"/>
  <c r="W56" i="326"/>
  <c r="V56" i="326"/>
  <c r="J56" i="326" s="1"/>
  <c r="G56" i="326" s="1"/>
  <c r="O56" i="326"/>
  <c r="K56" i="326"/>
  <c r="I56" i="326"/>
  <c r="H56" i="326"/>
  <c r="F56" i="326"/>
  <c r="AA55" i="326"/>
  <c r="W55" i="326"/>
  <c r="V55" i="326"/>
  <c r="S55" i="326" s="1"/>
  <c r="O55" i="326"/>
  <c r="K55" i="326"/>
  <c r="I55" i="326"/>
  <c r="H55" i="326"/>
  <c r="F55" i="326"/>
  <c r="AA54" i="326"/>
  <c r="W54" i="326"/>
  <c r="S54" i="326"/>
  <c r="R54" i="326"/>
  <c r="O54" i="326"/>
  <c r="K54" i="326"/>
  <c r="AA53" i="326"/>
  <c r="W53" i="326"/>
  <c r="S53" i="326"/>
  <c r="O53" i="326"/>
  <c r="K53" i="326"/>
  <c r="J53" i="326"/>
  <c r="I53" i="326"/>
  <c r="G53" i="326" s="1"/>
  <c r="H53" i="326"/>
  <c r="F53" i="326"/>
  <c r="AA52" i="326"/>
  <c r="X52" i="326"/>
  <c r="W52" i="326" s="1"/>
  <c r="V52" i="326"/>
  <c r="S52" i="326"/>
  <c r="O52" i="326"/>
  <c r="K52" i="326"/>
  <c r="I52" i="326"/>
  <c r="F52" i="326"/>
  <c r="AA51" i="326"/>
  <c r="W51" i="326"/>
  <c r="S51" i="326"/>
  <c r="R51" i="326"/>
  <c r="O51" i="326" s="1"/>
  <c r="K51" i="326"/>
  <c r="AA50" i="326"/>
  <c r="W50" i="326"/>
  <c r="S50" i="326"/>
  <c r="O50" i="326"/>
  <c r="O64" i="326" s="1"/>
  <c r="L38" i="24" s="1"/>
  <c r="K50" i="326"/>
  <c r="K64" i="326" s="1"/>
  <c r="J50" i="326"/>
  <c r="I50" i="326"/>
  <c r="H50" i="326"/>
  <c r="G50" i="326" s="1"/>
  <c r="F50" i="326"/>
  <c r="AA49" i="326"/>
  <c r="AA64" i="326" s="1"/>
  <c r="W49" i="326"/>
  <c r="T64" i="326"/>
  <c r="S49" i="326"/>
  <c r="O49" i="326"/>
  <c r="J49" i="326"/>
  <c r="I49" i="326"/>
  <c r="I64" i="326" s="1"/>
  <c r="H49" i="326"/>
  <c r="F49" i="326"/>
  <c r="F42" i="326"/>
  <c r="F41" i="326"/>
  <c r="F36" i="326"/>
  <c r="F35" i="326"/>
  <c r="F33" i="326"/>
  <c r="D29" i="326"/>
  <c r="F29" i="326" s="1"/>
  <c r="D25" i="326"/>
  <c r="D32" i="326" s="1"/>
  <c r="F32" i="326" s="1"/>
  <c r="A25" i="326"/>
  <c r="D24" i="326"/>
  <c r="D28" i="326" s="1"/>
  <c r="F28" i="326" s="1"/>
  <c r="A24" i="326"/>
  <c r="D12" i="326"/>
  <c r="D11" i="326"/>
  <c r="AD64" i="325"/>
  <c r="AC64" i="325"/>
  <c r="AB64" i="325"/>
  <c r="Z64" i="325"/>
  <c r="Y64" i="325"/>
  <c r="U64" i="325"/>
  <c r="M64" i="325"/>
  <c r="L64" i="325"/>
  <c r="I37" i="24" s="1"/>
  <c r="AA62" i="325"/>
  <c r="S62" i="325"/>
  <c r="K62" i="325"/>
  <c r="I62" i="325"/>
  <c r="E62" i="325"/>
  <c r="AA61" i="325"/>
  <c r="W61" i="325"/>
  <c r="S61" i="325"/>
  <c r="K61" i="325"/>
  <c r="I61" i="325"/>
  <c r="H61" i="325"/>
  <c r="G61" i="325" s="1"/>
  <c r="F61" i="325"/>
  <c r="AA60" i="325"/>
  <c r="W60" i="325"/>
  <c r="S60" i="325"/>
  <c r="K60" i="325"/>
  <c r="I60" i="325"/>
  <c r="H60" i="325"/>
  <c r="G60" i="325" s="1"/>
  <c r="F60" i="325"/>
  <c r="AA59" i="325"/>
  <c r="W59" i="325"/>
  <c r="S59" i="325"/>
  <c r="K59" i="325"/>
  <c r="I59" i="325"/>
  <c r="F59" i="325"/>
  <c r="AA58" i="325"/>
  <c r="H58" i="325"/>
  <c r="G58" i="325" s="1"/>
  <c r="S58" i="325"/>
  <c r="O58" i="325"/>
  <c r="K58" i="325"/>
  <c r="I58" i="325"/>
  <c r="F58" i="325"/>
  <c r="AA57" i="325"/>
  <c r="W57" i="325"/>
  <c r="S57" i="325"/>
  <c r="R57" i="325"/>
  <c r="O57" i="325"/>
  <c r="K57" i="325"/>
  <c r="AA56" i="325"/>
  <c r="W56" i="325"/>
  <c r="O56" i="325"/>
  <c r="K56" i="325"/>
  <c r="I56" i="325"/>
  <c r="H56" i="325"/>
  <c r="F56" i="325"/>
  <c r="AA55" i="325"/>
  <c r="W55" i="325"/>
  <c r="S55" i="325"/>
  <c r="O55" i="325"/>
  <c r="K55" i="325"/>
  <c r="I55" i="325"/>
  <c r="H55" i="325"/>
  <c r="F55" i="325"/>
  <c r="AA54" i="325"/>
  <c r="W54" i="325"/>
  <c r="S54" i="325"/>
  <c r="R54" i="325"/>
  <c r="O54" i="325" s="1"/>
  <c r="K54" i="325"/>
  <c r="AA53" i="325"/>
  <c r="W53" i="325"/>
  <c r="S53" i="325"/>
  <c r="O53" i="325"/>
  <c r="K53" i="325"/>
  <c r="I53" i="325"/>
  <c r="H53" i="325"/>
  <c r="G53" i="325" s="1"/>
  <c r="F53" i="325"/>
  <c r="AA52" i="325"/>
  <c r="W52" i="325"/>
  <c r="V64" i="325"/>
  <c r="O52" i="325"/>
  <c r="K52" i="325"/>
  <c r="I52" i="325"/>
  <c r="H52" i="325"/>
  <c r="F52" i="325"/>
  <c r="AA51" i="325"/>
  <c r="W51" i="325"/>
  <c r="S51" i="325"/>
  <c r="R51" i="325"/>
  <c r="O51" i="325" s="1"/>
  <c r="K51" i="325"/>
  <c r="K64" i="325" s="1"/>
  <c r="H37" i="24" s="1"/>
  <c r="H35" i="24" s="1"/>
  <c r="AA50" i="325"/>
  <c r="W50" i="325"/>
  <c r="S50" i="325"/>
  <c r="O50" i="325"/>
  <c r="K50" i="325"/>
  <c r="I50" i="325"/>
  <c r="H50" i="325"/>
  <c r="G50" i="325" s="1"/>
  <c r="F50" i="325"/>
  <c r="AA49" i="325"/>
  <c r="AA64" i="325" s="1"/>
  <c r="W49" i="325"/>
  <c r="T64" i="325"/>
  <c r="S49" i="325"/>
  <c r="O49" i="325"/>
  <c r="O64" i="325" s="1"/>
  <c r="I49" i="325"/>
  <c r="I64" i="325" s="1"/>
  <c r="H49" i="325"/>
  <c r="J49" i="325"/>
  <c r="F42" i="325"/>
  <c r="F41" i="325"/>
  <c r="D40" i="325"/>
  <c r="F40" i="325" s="1"/>
  <c r="F36" i="325"/>
  <c r="F35" i="325"/>
  <c r="F33" i="325"/>
  <c r="D27" i="325"/>
  <c r="F27" i="325" s="1"/>
  <c r="D25" i="325"/>
  <c r="D32" i="325" s="1"/>
  <c r="F32" i="325" s="1"/>
  <c r="A25" i="325"/>
  <c r="D24" i="325"/>
  <c r="D39" i="325" s="1"/>
  <c r="F39" i="325" s="1"/>
  <c r="F38" i="325" s="1"/>
  <c r="A24" i="325"/>
  <c r="D12" i="325"/>
  <c r="D11" i="325"/>
  <c r="AD64" i="324"/>
  <c r="AC64" i="324"/>
  <c r="AB64" i="324"/>
  <c r="Y64" i="324"/>
  <c r="U64" i="324"/>
  <c r="N64" i="324"/>
  <c r="M64" i="324"/>
  <c r="L64" i="324"/>
  <c r="AA62" i="324"/>
  <c r="S62" i="324"/>
  <c r="K62" i="324"/>
  <c r="I62" i="324"/>
  <c r="E62" i="324"/>
  <c r="AA61" i="324"/>
  <c r="W61" i="324"/>
  <c r="S61" i="324"/>
  <c r="K61" i="324"/>
  <c r="I61" i="324"/>
  <c r="H61" i="324"/>
  <c r="G61" i="324" s="1"/>
  <c r="F61" i="324"/>
  <c r="AA60" i="324"/>
  <c r="H60" i="324"/>
  <c r="G60" i="324" s="1"/>
  <c r="W60" i="324"/>
  <c r="S60" i="324"/>
  <c r="K60" i="324"/>
  <c r="I60" i="324"/>
  <c r="F60" i="324"/>
  <c r="AA59" i="324"/>
  <c r="W59" i="324"/>
  <c r="S59" i="324"/>
  <c r="K59" i="324"/>
  <c r="I59" i="324"/>
  <c r="H59" i="324"/>
  <c r="G59" i="324" s="1"/>
  <c r="F59" i="324"/>
  <c r="AA58" i="324"/>
  <c r="H58" i="324"/>
  <c r="G58" i="324" s="1"/>
  <c r="S58" i="324"/>
  <c r="O58" i="324"/>
  <c r="K58" i="324"/>
  <c r="I58" i="324"/>
  <c r="F58" i="324"/>
  <c r="AA57" i="324"/>
  <c r="W57" i="324"/>
  <c r="S57" i="324"/>
  <c r="R57" i="324"/>
  <c r="O57" i="324" s="1"/>
  <c r="K57" i="324"/>
  <c r="AA56" i="324"/>
  <c r="W56" i="324"/>
  <c r="V56" i="324"/>
  <c r="S56" i="324"/>
  <c r="O56" i="324"/>
  <c r="K56" i="324"/>
  <c r="I56" i="324"/>
  <c r="H56" i="324"/>
  <c r="F56" i="324"/>
  <c r="AA55" i="324"/>
  <c r="W55" i="324"/>
  <c r="V55" i="324"/>
  <c r="S55" i="324" s="1"/>
  <c r="O55" i="324"/>
  <c r="K55" i="324"/>
  <c r="I55" i="324"/>
  <c r="H55" i="324"/>
  <c r="F55" i="324"/>
  <c r="AA54" i="324"/>
  <c r="W54" i="324"/>
  <c r="S54" i="324"/>
  <c r="R54" i="324"/>
  <c r="O54" i="324" s="1"/>
  <c r="K54" i="324"/>
  <c r="AA53" i="324"/>
  <c r="W53" i="324"/>
  <c r="S53" i="324"/>
  <c r="O53" i="324"/>
  <c r="K53" i="324"/>
  <c r="I53" i="324"/>
  <c r="H53" i="324"/>
  <c r="G53" i="324"/>
  <c r="F53" i="324"/>
  <c r="AA52" i="324"/>
  <c r="W52" i="324"/>
  <c r="V64" i="324"/>
  <c r="O52" i="324"/>
  <c r="K52" i="324"/>
  <c r="I52" i="324"/>
  <c r="F52" i="324"/>
  <c r="AA51" i="324"/>
  <c r="W51" i="324"/>
  <c r="S51" i="324"/>
  <c r="R51" i="324"/>
  <c r="O51" i="324" s="1"/>
  <c r="AA50" i="324"/>
  <c r="W50" i="324"/>
  <c r="S50" i="324"/>
  <c r="O50" i="324"/>
  <c r="I50" i="324"/>
  <c r="H50" i="324"/>
  <c r="G50" i="324" s="1"/>
  <c r="F50" i="324"/>
  <c r="AA49" i="324"/>
  <c r="AA64" i="324" s="1"/>
  <c r="W49" i="324"/>
  <c r="T64" i="324"/>
  <c r="R64" i="324"/>
  <c r="O49" i="324"/>
  <c r="I49" i="324"/>
  <c r="I64" i="324" s="1"/>
  <c r="F49" i="324"/>
  <c r="F42" i="324"/>
  <c r="F41" i="324"/>
  <c r="F36" i="324"/>
  <c r="F35" i="324"/>
  <c r="F33" i="324"/>
  <c r="D25" i="324"/>
  <c r="D32" i="324" s="1"/>
  <c r="F32" i="324" s="1"/>
  <c r="A25" i="324"/>
  <c r="D24" i="324"/>
  <c r="D28" i="324" s="1"/>
  <c r="F28" i="324" s="1"/>
  <c r="A24" i="324"/>
  <c r="D12" i="324"/>
  <c r="D11" i="324"/>
  <c r="AD64" i="323"/>
  <c r="AC64" i="323"/>
  <c r="AB64" i="323"/>
  <c r="Y33" i="24" s="1"/>
  <c r="Z64" i="323"/>
  <c r="Y64" i="323"/>
  <c r="U64" i="323"/>
  <c r="N64" i="323"/>
  <c r="M64" i="323"/>
  <c r="L64" i="323"/>
  <c r="AA62" i="323"/>
  <c r="S62" i="323"/>
  <c r="K62" i="323"/>
  <c r="J62" i="323"/>
  <c r="I62" i="323"/>
  <c r="E62" i="323"/>
  <c r="X62" i="323" s="1"/>
  <c r="AA61" i="323"/>
  <c r="X61" i="323"/>
  <c r="W61" i="323" s="1"/>
  <c r="S61" i="323"/>
  <c r="K61" i="323"/>
  <c r="J61" i="323"/>
  <c r="I61" i="323"/>
  <c r="F61" i="323"/>
  <c r="AA60" i="323"/>
  <c r="X60" i="323"/>
  <c r="W60" i="323" s="1"/>
  <c r="S60" i="323"/>
  <c r="K60" i="323"/>
  <c r="J60" i="323"/>
  <c r="I60" i="323"/>
  <c r="F60" i="323"/>
  <c r="AA59" i="323"/>
  <c r="X59" i="323"/>
  <c r="W59" i="323" s="1"/>
  <c r="S59" i="323"/>
  <c r="K59" i="323"/>
  <c r="J59" i="323"/>
  <c r="I59" i="323"/>
  <c r="F59" i="323"/>
  <c r="AA58" i="323"/>
  <c r="X58" i="323"/>
  <c r="H58" i="323" s="1"/>
  <c r="G58" i="323" s="1"/>
  <c r="S58" i="323"/>
  <c r="O58" i="323"/>
  <c r="K58" i="323"/>
  <c r="J58" i="323"/>
  <c r="I58" i="323"/>
  <c r="F58" i="323"/>
  <c r="AA57" i="323"/>
  <c r="W57" i="323"/>
  <c r="S57" i="323"/>
  <c r="R57" i="323"/>
  <c r="O57" i="323"/>
  <c r="K57" i="323"/>
  <c r="AA56" i="323"/>
  <c r="W56" i="323"/>
  <c r="J56" i="323"/>
  <c r="O56" i="323"/>
  <c r="K56" i="323"/>
  <c r="I56" i="323"/>
  <c r="H56" i="323"/>
  <c r="F56" i="323"/>
  <c r="AA55" i="323"/>
  <c r="W55" i="323"/>
  <c r="S55" i="323"/>
  <c r="O55" i="323"/>
  <c r="K55" i="323"/>
  <c r="I55" i="323"/>
  <c r="H55" i="323"/>
  <c r="F55" i="323"/>
  <c r="AA54" i="323"/>
  <c r="W54" i="323"/>
  <c r="S54" i="323"/>
  <c r="R54" i="323"/>
  <c r="O54" i="323" s="1"/>
  <c r="K54" i="323"/>
  <c r="AA53" i="323"/>
  <c r="W53" i="323"/>
  <c r="S53" i="323"/>
  <c r="O53" i="323"/>
  <c r="K53" i="323"/>
  <c r="J53" i="323"/>
  <c r="I53" i="323"/>
  <c r="H53" i="323"/>
  <c r="G53" i="323" s="1"/>
  <c r="F53" i="323"/>
  <c r="AA52" i="323"/>
  <c r="W52" i="323"/>
  <c r="O52" i="323"/>
  <c r="K52" i="323"/>
  <c r="I52" i="323"/>
  <c r="F52" i="323"/>
  <c r="AA51" i="323"/>
  <c r="W51" i="323"/>
  <c r="S51" i="323"/>
  <c r="R51" i="323"/>
  <c r="O51" i="323" s="1"/>
  <c r="K51" i="323"/>
  <c r="K64" i="323" s="1"/>
  <c r="AA50" i="323"/>
  <c r="W50" i="323"/>
  <c r="S50" i="323"/>
  <c r="O50" i="323"/>
  <c r="K50" i="323"/>
  <c r="J50" i="323"/>
  <c r="I50" i="323"/>
  <c r="H50" i="323"/>
  <c r="G50" i="323" s="1"/>
  <c r="F50" i="323"/>
  <c r="AA49" i="323"/>
  <c r="W49" i="323"/>
  <c r="T64" i="323"/>
  <c r="Q33" i="24" s="1"/>
  <c r="S49" i="323"/>
  <c r="J49" i="323"/>
  <c r="O49" i="323"/>
  <c r="I49" i="323"/>
  <c r="I64" i="323" s="1"/>
  <c r="H49" i="323"/>
  <c r="F49" i="323"/>
  <c r="F42" i="323"/>
  <c r="F41" i="323"/>
  <c r="F36" i="323"/>
  <c r="F35" i="323"/>
  <c r="F33" i="323"/>
  <c r="D25" i="323"/>
  <c r="D32" i="323" s="1"/>
  <c r="F32" i="323" s="1"/>
  <c r="A25" i="323"/>
  <c r="D24" i="323"/>
  <c r="D39" i="323" s="1"/>
  <c r="F39" i="323" s="1"/>
  <c r="F38" i="323" s="1"/>
  <c r="A24" i="323"/>
  <c r="D12" i="323"/>
  <c r="D11" i="323"/>
  <c r="AD64" i="322"/>
  <c r="AC64" i="322"/>
  <c r="AB64" i="322"/>
  <c r="Z64" i="322"/>
  <c r="Y64" i="322"/>
  <c r="U64" i="322"/>
  <c r="N64" i="322"/>
  <c r="M64" i="322"/>
  <c r="L64" i="322"/>
  <c r="AA62" i="322"/>
  <c r="S62" i="322"/>
  <c r="K62" i="322"/>
  <c r="J62" i="322"/>
  <c r="I62" i="322"/>
  <c r="E62" i="322"/>
  <c r="X62" i="322" s="1"/>
  <c r="AA61" i="322"/>
  <c r="X61" i="322"/>
  <c r="W61" i="322" s="1"/>
  <c r="S61" i="322"/>
  <c r="K61" i="322"/>
  <c r="J61" i="322"/>
  <c r="I61" i="322"/>
  <c r="H61" i="322"/>
  <c r="G61" i="322" s="1"/>
  <c r="F61" i="322"/>
  <c r="AA60" i="322"/>
  <c r="X60" i="322"/>
  <c r="H60" i="322" s="1"/>
  <c r="G60" i="322" s="1"/>
  <c r="S60" i="322"/>
  <c r="K60" i="322"/>
  <c r="J60" i="322"/>
  <c r="I60" i="322"/>
  <c r="F60" i="322"/>
  <c r="AA59" i="322"/>
  <c r="X59" i="322"/>
  <c r="H59" i="322" s="1"/>
  <c r="G59" i="322" s="1"/>
  <c r="S59" i="322"/>
  <c r="K59" i="322"/>
  <c r="J59" i="322"/>
  <c r="I59" i="322"/>
  <c r="F59" i="322"/>
  <c r="AA58" i="322"/>
  <c r="X58" i="322"/>
  <c r="H58" i="322" s="1"/>
  <c r="G58" i="322" s="1"/>
  <c r="S58" i="322"/>
  <c r="O58" i="322"/>
  <c r="K58" i="322"/>
  <c r="J58" i="322"/>
  <c r="I58" i="322"/>
  <c r="F58" i="322"/>
  <c r="AA57" i="322"/>
  <c r="W57" i="322"/>
  <c r="S57" i="322"/>
  <c r="R57" i="322"/>
  <c r="R64" i="322" s="1"/>
  <c r="K57" i="322"/>
  <c r="AA56" i="322"/>
  <c r="W56" i="322"/>
  <c r="V56" i="322"/>
  <c r="S56" i="322" s="1"/>
  <c r="O56" i="322"/>
  <c r="K56" i="322"/>
  <c r="I56" i="322"/>
  <c r="H56" i="322"/>
  <c r="F56" i="322"/>
  <c r="AA55" i="322"/>
  <c r="W55" i="322"/>
  <c r="V55" i="322"/>
  <c r="J55" i="322" s="1"/>
  <c r="G55" i="322" s="1"/>
  <c r="O55" i="322"/>
  <c r="K55" i="322"/>
  <c r="I55" i="322"/>
  <c r="H55" i="322"/>
  <c r="F55" i="322"/>
  <c r="AA54" i="322"/>
  <c r="W54" i="322"/>
  <c r="S54" i="322"/>
  <c r="R54" i="322"/>
  <c r="O54" i="322"/>
  <c r="K54" i="322"/>
  <c r="AA53" i="322"/>
  <c r="W53" i="322"/>
  <c r="S53" i="322"/>
  <c r="O53" i="322"/>
  <c r="K53" i="322"/>
  <c r="J53" i="322"/>
  <c r="I53" i="322"/>
  <c r="H53" i="322"/>
  <c r="G53" i="322"/>
  <c r="F53" i="322"/>
  <c r="AA52" i="322"/>
  <c r="X52" i="322"/>
  <c r="W52" i="322" s="1"/>
  <c r="V52" i="322"/>
  <c r="J52" i="322" s="1"/>
  <c r="S52" i="322"/>
  <c r="O52" i="322"/>
  <c r="K52" i="322"/>
  <c r="I52" i="322"/>
  <c r="H52" i="322"/>
  <c r="F52" i="322"/>
  <c r="AA51" i="322"/>
  <c r="W51" i="322"/>
  <c r="S51" i="322"/>
  <c r="R51" i="322"/>
  <c r="O51" i="322"/>
  <c r="K51" i="322"/>
  <c r="AA50" i="322"/>
  <c r="W50" i="322"/>
  <c r="S50" i="322"/>
  <c r="O50" i="322"/>
  <c r="K50" i="322"/>
  <c r="K64" i="322" s="1"/>
  <c r="J50" i="322"/>
  <c r="I50" i="322"/>
  <c r="H50" i="322"/>
  <c r="G50" i="322" s="1"/>
  <c r="F50" i="322"/>
  <c r="AA49" i="322"/>
  <c r="AA64" i="322" s="1"/>
  <c r="W49" i="322"/>
  <c r="T64" i="322"/>
  <c r="J49" i="322"/>
  <c r="O49" i="322"/>
  <c r="I49" i="322"/>
  <c r="I64" i="322" s="1"/>
  <c r="F49" i="322"/>
  <c r="F42" i="322"/>
  <c r="F41" i="322"/>
  <c r="F36" i="322"/>
  <c r="F35" i="322"/>
  <c r="F33" i="322"/>
  <c r="D25" i="322"/>
  <c r="D32" i="322" s="1"/>
  <c r="F32" i="322" s="1"/>
  <c r="A25" i="322"/>
  <c r="D24" i="322"/>
  <c r="D28" i="322" s="1"/>
  <c r="F28" i="322" s="1"/>
  <c r="A24" i="322"/>
  <c r="D12" i="322"/>
  <c r="D11" i="322"/>
  <c r="AD64" i="321"/>
  <c r="AC64" i="321"/>
  <c r="AB64" i="321"/>
  <c r="Y31" i="24" s="1"/>
  <c r="Y64" i="321"/>
  <c r="U64" i="321"/>
  <c r="N64" i="321"/>
  <c r="M64" i="321"/>
  <c r="L64" i="321"/>
  <c r="AA62" i="321"/>
  <c r="S62" i="321"/>
  <c r="K62" i="321"/>
  <c r="J62" i="321"/>
  <c r="I62" i="321"/>
  <c r="E62" i="321"/>
  <c r="X62" i="321" s="1"/>
  <c r="AA61" i="321"/>
  <c r="X61" i="321"/>
  <c r="H61" i="321" s="1"/>
  <c r="G61" i="321" s="1"/>
  <c r="S61" i="321"/>
  <c r="K61" i="321"/>
  <c r="J61" i="321"/>
  <c r="I61" i="321"/>
  <c r="F61" i="321"/>
  <c r="AA60" i="321"/>
  <c r="X60" i="321"/>
  <c r="H60" i="321" s="1"/>
  <c r="G60" i="321" s="1"/>
  <c r="W60" i="321"/>
  <c r="S60" i="321"/>
  <c r="K60" i="321"/>
  <c r="J60" i="321"/>
  <c r="I60" i="321"/>
  <c r="F60" i="321"/>
  <c r="AA59" i="321"/>
  <c r="X59" i="321"/>
  <c r="H59" i="321" s="1"/>
  <c r="G59" i="321" s="1"/>
  <c r="S59" i="321"/>
  <c r="K59" i="321"/>
  <c r="J59" i="321"/>
  <c r="I59" i="321"/>
  <c r="F59" i="321"/>
  <c r="AA58" i="321"/>
  <c r="X58" i="321"/>
  <c r="W58" i="321" s="1"/>
  <c r="S58" i="321"/>
  <c r="O58" i="321"/>
  <c r="K58" i="321"/>
  <c r="J58" i="321"/>
  <c r="I58" i="321"/>
  <c r="F58" i="321"/>
  <c r="AA57" i="321"/>
  <c r="W57" i="321"/>
  <c r="S57" i="321"/>
  <c r="R57" i="321"/>
  <c r="O57" i="321" s="1"/>
  <c r="K57" i="321"/>
  <c r="AA56" i="321"/>
  <c r="W56" i="321"/>
  <c r="V56" i="321"/>
  <c r="J56" i="321" s="1"/>
  <c r="O56" i="321"/>
  <c r="K56" i="321"/>
  <c r="I56" i="321"/>
  <c r="H56" i="321"/>
  <c r="F56" i="321"/>
  <c r="AA55" i="321"/>
  <c r="W55" i="321"/>
  <c r="V55" i="321"/>
  <c r="J55" i="321" s="1"/>
  <c r="G55" i="321" s="1"/>
  <c r="O55" i="321"/>
  <c r="K55" i="321"/>
  <c r="I55" i="321"/>
  <c r="H55" i="321"/>
  <c r="F55" i="321"/>
  <c r="AA54" i="321"/>
  <c r="W54" i="321"/>
  <c r="S54" i="321"/>
  <c r="R54" i="321"/>
  <c r="O54" i="321"/>
  <c r="K54" i="321"/>
  <c r="AA53" i="321"/>
  <c r="W53" i="321"/>
  <c r="S53" i="321"/>
  <c r="O53" i="321"/>
  <c r="K53" i="321"/>
  <c r="J53" i="321"/>
  <c r="I53" i="321"/>
  <c r="H53" i="321"/>
  <c r="G53" i="321"/>
  <c r="F53" i="321"/>
  <c r="AA52" i="321"/>
  <c r="X52" i="321"/>
  <c r="W52" i="321" s="1"/>
  <c r="V52" i="321"/>
  <c r="O52" i="321"/>
  <c r="K52" i="321"/>
  <c r="J52" i="321"/>
  <c r="I52" i="321"/>
  <c r="H52" i="321"/>
  <c r="F52" i="321"/>
  <c r="AA51" i="321"/>
  <c r="W51" i="321"/>
  <c r="S51" i="321"/>
  <c r="R51" i="321"/>
  <c r="O51" i="321"/>
  <c r="K51" i="321"/>
  <c r="AA50" i="321"/>
  <c r="W50" i="321"/>
  <c r="S50" i="321"/>
  <c r="O50" i="321"/>
  <c r="K50" i="321"/>
  <c r="K64" i="321" s="1"/>
  <c r="J50" i="321"/>
  <c r="I50" i="321"/>
  <c r="H50" i="321"/>
  <c r="G50" i="321" s="1"/>
  <c r="F50" i="321"/>
  <c r="AA49" i="321"/>
  <c r="W49" i="321"/>
  <c r="T64" i="321"/>
  <c r="Q31" i="24" s="1"/>
  <c r="J49" i="321"/>
  <c r="O49" i="321"/>
  <c r="I49" i="321"/>
  <c r="I64" i="321" s="1"/>
  <c r="F49" i="321"/>
  <c r="F42" i="321"/>
  <c r="F41" i="321"/>
  <c r="F36" i="321"/>
  <c r="F35" i="321"/>
  <c r="F33" i="321"/>
  <c r="D25" i="321"/>
  <c r="D32" i="321" s="1"/>
  <c r="F32" i="321" s="1"/>
  <c r="A25" i="321"/>
  <c r="D24" i="321"/>
  <c r="D28" i="321" s="1"/>
  <c r="F28" i="321" s="1"/>
  <c r="A24" i="321"/>
  <c r="D12" i="321"/>
  <c r="D11" i="321"/>
  <c r="AD64" i="320"/>
  <c r="AC64" i="320"/>
  <c r="AB64" i="320"/>
  <c r="Y30" i="24" s="1"/>
  <c r="Z64" i="320"/>
  <c r="Y64" i="320"/>
  <c r="U64" i="320"/>
  <c r="N64" i="320"/>
  <c r="M64" i="320"/>
  <c r="L64" i="320"/>
  <c r="AA62" i="320"/>
  <c r="S62" i="320"/>
  <c r="K62" i="320"/>
  <c r="J62" i="320"/>
  <c r="I62" i="320"/>
  <c r="E62" i="320"/>
  <c r="F62" i="320" s="1"/>
  <c r="AA61" i="320"/>
  <c r="X61" i="320"/>
  <c r="H61" i="320" s="1"/>
  <c r="G61" i="320" s="1"/>
  <c r="S61" i="320"/>
  <c r="K61" i="320"/>
  <c r="J61" i="320"/>
  <c r="I61" i="320"/>
  <c r="F61" i="320"/>
  <c r="AA60" i="320"/>
  <c r="X60" i="320"/>
  <c r="W60" i="320" s="1"/>
  <c r="S60" i="320"/>
  <c r="K60" i="320"/>
  <c r="J60" i="320"/>
  <c r="I60" i="320"/>
  <c r="F60" i="320"/>
  <c r="AA59" i="320"/>
  <c r="X59" i="320"/>
  <c r="W59" i="320" s="1"/>
  <c r="S59" i="320"/>
  <c r="K59" i="320"/>
  <c r="J59" i="320"/>
  <c r="I59" i="320"/>
  <c r="F59" i="320"/>
  <c r="AA58" i="320"/>
  <c r="X58" i="320"/>
  <c r="W58" i="320" s="1"/>
  <c r="S58" i="320"/>
  <c r="O58" i="320"/>
  <c r="K58" i="320"/>
  <c r="J58" i="320"/>
  <c r="I58" i="320"/>
  <c r="F58" i="320"/>
  <c r="AA57" i="320"/>
  <c r="W57" i="320"/>
  <c r="S57" i="320"/>
  <c r="R57" i="320"/>
  <c r="O57" i="320"/>
  <c r="K57" i="320"/>
  <c r="AA56" i="320"/>
  <c r="W56" i="320"/>
  <c r="V56" i="320"/>
  <c r="J56" i="320" s="1"/>
  <c r="O56" i="320"/>
  <c r="K56" i="320"/>
  <c r="I56" i="320"/>
  <c r="H56" i="320"/>
  <c r="F56" i="320"/>
  <c r="AA55" i="320"/>
  <c r="W55" i="320"/>
  <c r="V55" i="320"/>
  <c r="S55" i="320" s="1"/>
  <c r="O55" i="320"/>
  <c r="K55" i="320"/>
  <c r="I55" i="320"/>
  <c r="H55" i="320"/>
  <c r="F55" i="320"/>
  <c r="AA54" i="320"/>
  <c r="W54" i="320"/>
  <c r="S54" i="320"/>
  <c r="R54" i="320"/>
  <c r="O54" i="320"/>
  <c r="K54" i="320"/>
  <c r="AA53" i="320"/>
  <c r="W53" i="320"/>
  <c r="S53" i="320"/>
  <c r="O53" i="320"/>
  <c r="K53" i="320"/>
  <c r="J53" i="320"/>
  <c r="I53" i="320"/>
  <c r="H53" i="320"/>
  <c r="G53" i="320" s="1"/>
  <c r="F53" i="320"/>
  <c r="AA52" i="320"/>
  <c r="X52" i="320"/>
  <c r="W52" i="320" s="1"/>
  <c r="V52" i="320"/>
  <c r="V64" i="320" s="1"/>
  <c r="S52" i="320"/>
  <c r="O52" i="320"/>
  <c r="K52" i="320"/>
  <c r="I52" i="320"/>
  <c r="F52" i="320"/>
  <c r="AA51" i="320"/>
  <c r="W51" i="320"/>
  <c r="S51" i="320"/>
  <c r="R51" i="320"/>
  <c r="O51" i="320" s="1"/>
  <c r="K51" i="320"/>
  <c r="K64" i="320" s="1"/>
  <c r="AA50" i="320"/>
  <c r="W50" i="320"/>
  <c r="S50" i="320"/>
  <c r="O50" i="320"/>
  <c r="K50" i="320"/>
  <c r="J50" i="320"/>
  <c r="I50" i="320"/>
  <c r="H50" i="320"/>
  <c r="G50" i="320" s="1"/>
  <c r="F50" i="320"/>
  <c r="AA49" i="320"/>
  <c r="AA64" i="320" s="1"/>
  <c r="X30" i="24" s="1"/>
  <c r="W49" i="320"/>
  <c r="T64" i="320"/>
  <c r="Q30" i="24" s="1"/>
  <c r="S49" i="320"/>
  <c r="O49" i="320"/>
  <c r="I49" i="320"/>
  <c r="I64" i="320" s="1"/>
  <c r="H49" i="320"/>
  <c r="F49" i="320"/>
  <c r="F42" i="320"/>
  <c r="F41" i="320"/>
  <c r="D40" i="320"/>
  <c r="F40" i="320" s="1"/>
  <c r="F36" i="320"/>
  <c r="F35" i="320"/>
  <c r="F33" i="320"/>
  <c r="D29" i="320"/>
  <c r="F29" i="320" s="1"/>
  <c r="D28" i="320"/>
  <c r="F28" i="320" s="1"/>
  <c r="D27" i="320"/>
  <c r="F27" i="320" s="1"/>
  <c r="D25" i="320"/>
  <c r="D32" i="320" s="1"/>
  <c r="F32" i="320" s="1"/>
  <c r="A25" i="320"/>
  <c r="D24" i="320"/>
  <c r="D39" i="320" s="1"/>
  <c r="F39" i="320" s="1"/>
  <c r="F38" i="320" s="1"/>
  <c r="A24" i="320"/>
  <c r="D12" i="320"/>
  <c r="D11" i="320"/>
  <c r="AD64" i="319"/>
  <c r="AC64" i="319"/>
  <c r="AB64" i="319"/>
  <c r="Y64" i="319"/>
  <c r="U64" i="319"/>
  <c r="N64" i="319"/>
  <c r="M64" i="319"/>
  <c r="L64" i="319"/>
  <c r="AA62" i="319"/>
  <c r="S62" i="319"/>
  <c r="K62" i="319"/>
  <c r="J62" i="319"/>
  <c r="I62" i="319"/>
  <c r="E62" i="319"/>
  <c r="F62" i="319" s="1"/>
  <c r="AA61" i="319"/>
  <c r="X61" i="319"/>
  <c r="H61" i="319" s="1"/>
  <c r="G61" i="319" s="1"/>
  <c r="S61" i="319"/>
  <c r="K61" i="319"/>
  <c r="J61" i="319"/>
  <c r="I61" i="319"/>
  <c r="F61" i="319"/>
  <c r="AA60" i="319"/>
  <c r="X60" i="319"/>
  <c r="H60" i="319" s="1"/>
  <c r="G60" i="319" s="1"/>
  <c r="S60" i="319"/>
  <c r="K60" i="319"/>
  <c r="J60" i="319"/>
  <c r="I60" i="319"/>
  <c r="F60" i="319"/>
  <c r="AA59" i="319"/>
  <c r="X59" i="319"/>
  <c r="H59" i="319" s="1"/>
  <c r="G59" i="319" s="1"/>
  <c r="S59" i="319"/>
  <c r="K59" i="319"/>
  <c r="J59" i="319"/>
  <c r="I59" i="319"/>
  <c r="F59" i="319"/>
  <c r="AA58" i="319"/>
  <c r="X58" i="319"/>
  <c r="W58" i="319" s="1"/>
  <c r="S58" i="319"/>
  <c r="O58" i="319"/>
  <c r="K58" i="319"/>
  <c r="J58" i="319"/>
  <c r="I58" i="319"/>
  <c r="H58" i="319"/>
  <c r="G58" i="319" s="1"/>
  <c r="F58" i="319"/>
  <c r="AA57" i="319"/>
  <c r="W57" i="319"/>
  <c r="S57" i="319"/>
  <c r="R57" i="319"/>
  <c r="O57" i="319" s="1"/>
  <c r="K57" i="319"/>
  <c r="AA56" i="319"/>
  <c r="Z64" i="319"/>
  <c r="W56" i="319"/>
  <c r="V56" i="319"/>
  <c r="S56" i="319" s="1"/>
  <c r="O56" i="319"/>
  <c r="K56" i="319"/>
  <c r="I56" i="319"/>
  <c r="H56" i="319"/>
  <c r="F56" i="319"/>
  <c r="AA55" i="319"/>
  <c r="W55" i="319"/>
  <c r="V55" i="319"/>
  <c r="J55" i="319" s="1"/>
  <c r="G55" i="319" s="1"/>
  <c r="S55" i="319"/>
  <c r="O55" i="319"/>
  <c r="K55" i="319"/>
  <c r="I55" i="319"/>
  <c r="H55" i="319"/>
  <c r="F55" i="319"/>
  <c r="AA54" i="319"/>
  <c r="W54" i="319"/>
  <c r="S54" i="319"/>
  <c r="R54" i="319"/>
  <c r="O54" i="319" s="1"/>
  <c r="K54" i="319"/>
  <c r="AA53" i="319"/>
  <c r="W53" i="319"/>
  <c r="S53" i="319"/>
  <c r="O53" i="319"/>
  <c r="K53" i="319"/>
  <c r="J53" i="319"/>
  <c r="G53" i="319" s="1"/>
  <c r="I53" i="319"/>
  <c r="H53" i="319"/>
  <c r="F53" i="319"/>
  <c r="AA52" i="319"/>
  <c r="AA64" i="319" s="1"/>
  <c r="X52" i="319"/>
  <c r="V52" i="319"/>
  <c r="O52" i="319"/>
  <c r="K52" i="319"/>
  <c r="I52" i="319"/>
  <c r="H52" i="319"/>
  <c r="F52" i="319"/>
  <c r="AA51" i="319"/>
  <c r="W51" i="319"/>
  <c r="S51" i="319"/>
  <c r="R51" i="319"/>
  <c r="O51" i="319"/>
  <c r="K51" i="319"/>
  <c r="AA50" i="319"/>
  <c r="W50" i="319"/>
  <c r="S50" i="319"/>
  <c r="O50" i="319"/>
  <c r="K50" i="319"/>
  <c r="K64" i="319" s="1"/>
  <c r="J50" i="319"/>
  <c r="I50" i="319"/>
  <c r="H50" i="319"/>
  <c r="G50" i="319" s="1"/>
  <c r="F50" i="319"/>
  <c r="AA49" i="319"/>
  <c r="W49" i="319"/>
  <c r="T64" i="319"/>
  <c r="O49" i="319"/>
  <c r="I49" i="319"/>
  <c r="I64" i="319" s="1"/>
  <c r="F49" i="319"/>
  <c r="F42" i="319"/>
  <c r="F41" i="319"/>
  <c r="F36" i="319"/>
  <c r="F35" i="319"/>
  <c r="F33" i="319"/>
  <c r="D32" i="319"/>
  <c r="F32" i="319" s="1"/>
  <c r="D25" i="319"/>
  <c r="A25" i="319"/>
  <c r="D24" i="319"/>
  <c r="D28" i="319" s="1"/>
  <c r="F28" i="319" s="1"/>
  <c r="A24" i="319"/>
  <c r="D12" i="319"/>
  <c r="D11" i="319"/>
  <c r="AD64" i="318"/>
  <c r="AC64" i="318"/>
  <c r="AB64" i="318"/>
  <c r="Y28" i="24" s="1"/>
  <c r="Z64" i="318"/>
  <c r="Y64" i="318"/>
  <c r="U64" i="318"/>
  <c r="N64" i="318"/>
  <c r="M64" i="318"/>
  <c r="L64" i="318"/>
  <c r="AA62" i="318"/>
  <c r="S62" i="318"/>
  <c r="K62" i="318"/>
  <c r="J62" i="318"/>
  <c r="I62" i="318"/>
  <c r="E62" i="318"/>
  <c r="X62" i="318" s="1"/>
  <c r="AA61" i="318"/>
  <c r="X61" i="318"/>
  <c r="H61" i="318" s="1"/>
  <c r="G61" i="318" s="1"/>
  <c r="S61" i="318"/>
  <c r="K61" i="318"/>
  <c r="J61" i="318"/>
  <c r="I61" i="318"/>
  <c r="F61" i="318"/>
  <c r="AA60" i="318"/>
  <c r="X60" i="318"/>
  <c r="H60" i="318" s="1"/>
  <c r="G60" i="318" s="1"/>
  <c r="S60" i="318"/>
  <c r="K60" i="318"/>
  <c r="J60" i="318"/>
  <c r="I60" i="318"/>
  <c r="F60" i="318"/>
  <c r="AA59" i="318"/>
  <c r="X59" i="318"/>
  <c r="W59" i="318" s="1"/>
  <c r="S59" i="318"/>
  <c r="K59" i="318"/>
  <c r="J59" i="318"/>
  <c r="I59" i="318"/>
  <c r="F59" i="318"/>
  <c r="AA58" i="318"/>
  <c r="X58" i="318"/>
  <c r="H58" i="318" s="1"/>
  <c r="G58" i="318" s="1"/>
  <c r="S58" i="318"/>
  <c r="O58" i="318"/>
  <c r="K58" i="318"/>
  <c r="J58" i="318"/>
  <c r="I58" i="318"/>
  <c r="F58" i="318"/>
  <c r="AA57" i="318"/>
  <c r="W57" i="318"/>
  <c r="S57" i="318"/>
  <c r="R57" i="318"/>
  <c r="O57" i="318" s="1"/>
  <c r="K57" i="318"/>
  <c r="AA56" i="318"/>
  <c r="W56" i="318"/>
  <c r="V56" i="318"/>
  <c r="J56" i="318" s="1"/>
  <c r="O56" i="318"/>
  <c r="K56" i="318"/>
  <c r="I56" i="318"/>
  <c r="H56" i="318"/>
  <c r="F56" i="318"/>
  <c r="AA55" i="318"/>
  <c r="W55" i="318"/>
  <c r="V55" i="318"/>
  <c r="S55" i="318" s="1"/>
  <c r="O55" i="318"/>
  <c r="K55" i="318"/>
  <c r="I55" i="318"/>
  <c r="H55" i="318"/>
  <c r="F55" i="318"/>
  <c r="AA54" i="318"/>
  <c r="W54" i="318"/>
  <c r="S54" i="318"/>
  <c r="R54" i="318"/>
  <c r="O54" i="318"/>
  <c r="K54" i="318"/>
  <c r="AA53" i="318"/>
  <c r="W53" i="318"/>
  <c r="S53" i="318"/>
  <c r="O53" i="318"/>
  <c r="K53" i="318"/>
  <c r="J53" i="318"/>
  <c r="I53" i="318"/>
  <c r="H53" i="318"/>
  <c r="G53" i="318"/>
  <c r="F53" i="318"/>
  <c r="AA52" i="318"/>
  <c r="X52" i="318"/>
  <c r="W52" i="318" s="1"/>
  <c r="V52" i="318"/>
  <c r="S52" i="318"/>
  <c r="O52" i="318"/>
  <c r="K52" i="318"/>
  <c r="I52" i="318"/>
  <c r="F52" i="318"/>
  <c r="AA51" i="318"/>
  <c r="W51" i="318"/>
  <c r="S51" i="318"/>
  <c r="R51" i="318"/>
  <c r="O51" i="318" s="1"/>
  <c r="K51" i="318"/>
  <c r="AA50" i="318"/>
  <c r="W50" i="318"/>
  <c r="S50" i="318"/>
  <c r="O50" i="318"/>
  <c r="K50" i="318"/>
  <c r="K64" i="318" s="1"/>
  <c r="J50" i="318"/>
  <c r="I50" i="318"/>
  <c r="H50" i="318"/>
  <c r="G50" i="318" s="1"/>
  <c r="F50" i="318"/>
  <c r="AA49" i="318"/>
  <c r="AA64" i="318" s="1"/>
  <c r="X28" i="24" s="1"/>
  <c r="W49" i="318"/>
  <c r="T64" i="318"/>
  <c r="Q28" i="24" s="1"/>
  <c r="J49" i="318"/>
  <c r="O49" i="318"/>
  <c r="O64" i="318" s="1"/>
  <c r="I49" i="318"/>
  <c r="I64" i="318" s="1"/>
  <c r="F49" i="318"/>
  <c r="F42" i="318"/>
  <c r="F41" i="318"/>
  <c r="F36" i="318"/>
  <c r="F35" i="318"/>
  <c r="F33" i="318"/>
  <c r="D25" i="318"/>
  <c r="D32" i="318" s="1"/>
  <c r="F32" i="318" s="1"/>
  <c r="A25" i="318"/>
  <c r="D24" i="318"/>
  <c r="D28" i="318" s="1"/>
  <c r="F28" i="318" s="1"/>
  <c r="A24" i="318"/>
  <c r="D12" i="318"/>
  <c r="D11" i="318"/>
  <c r="AD64" i="317"/>
  <c r="AC64" i="317"/>
  <c r="AB64" i="317"/>
  <c r="Y64" i="317"/>
  <c r="U64" i="317"/>
  <c r="N64" i="317"/>
  <c r="M64" i="317"/>
  <c r="L64" i="317"/>
  <c r="AA62" i="317"/>
  <c r="S62" i="317"/>
  <c r="K62" i="317"/>
  <c r="J62" i="317"/>
  <c r="I62" i="317"/>
  <c r="E62" i="317"/>
  <c r="X62" i="317" s="1"/>
  <c r="AA61" i="317"/>
  <c r="X61" i="317"/>
  <c r="W61" i="317"/>
  <c r="S61" i="317"/>
  <c r="K61" i="317"/>
  <c r="J61" i="317"/>
  <c r="I61" i="317"/>
  <c r="H61" i="317"/>
  <c r="G61" i="317" s="1"/>
  <c r="F61" i="317"/>
  <c r="AA60" i="317"/>
  <c r="X60" i="317"/>
  <c r="H60" i="317" s="1"/>
  <c r="G60" i="317" s="1"/>
  <c r="S60" i="317"/>
  <c r="K60" i="317"/>
  <c r="J60" i="317"/>
  <c r="I60" i="317"/>
  <c r="F60" i="317"/>
  <c r="AA59" i="317"/>
  <c r="X59" i="317"/>
  <c r="H59" i="317" s="1"/>
  <c r="G59" i="317" s="1"/>
  <c r="W59" i="317"/>
  <c r="S59" i="317"/>
  <c r="K59" i="317"/>
  <c r="J59" i="317"/>
  <c r="I59" i="317"/>
  <c r="F59" i="317"/>
  <c r="AA58" i="317"/>
  <c r="X58" i="317"/>
  <c r="W58" i="317" s="1"/>
  <c r="S58" i="317"/>
  <c r="O58" i="317"/>
  <c r="K58" i="317"/>
  <c r="J58" i="317"/>
  <c r="I58" i="317"/>
  <c r="F58" i="317"/>
  <c r="AA57" i="317"/>
  <c r="W57" i="317"/>
  <c r="S57" i="317"/>
  <c r="R57" i="317"/>
  <c r="O57" i="317" s="1"/>
  <c r="K57" i="317"/>
  <c r="AA56" i="317"/>
  <c r="Z64" i="317"/>
  <c r="W56" i="317"/>
  <c r="V56" i="317"/>
  <c r="S56" i="317" s="1"/>
  <c r="O56" i="317"/>
  <c r="K56" i="317"/>
  <c r="I56" i="317"/>
  <c r="H56" i="317"/>
  <c r="F56" i="317"/>
  <c r="AA55" i="317"/>
  <c r="W55" i="317"/>
  <c r="V55" i="317"/>
  <c r="J55" i="317" s="1"/>
  <c r="G55" i="317" s="1"/>
  <c r="O55" i="317"/>
  <c r="K55" i="317"/>
  <c r="I55" i="317"/>
  <c r="H55" i="317"/>
  <c r="F55" i="317"/>
  <c r="AA54" i="317"/>
  <c r="W54" i="317"/>
  <c r="S54" i="317"/>
  <c r="R54" i="317"/>
  <c r="O54" i="317"/>
  <c r="K54" i="317"/>
  <c r="AA53" i="317"/>
  <c r="W53" i="317"/>
  <c r="S53" i="317"/>
  <c r="O53" i="317"/>
  <c r="K53" i="317"/>
  <c r="J53" i="317"/>
  <c r="I53" i="317"/>
  <c r="H53" i="317"/>
  <c r="G53" i="317"/>
  <c r="F53" i="317"/>
  <c r="AA52" i="317"/>
  <c r="X52" i="317"/>
  <c r="W52" i="317" s="1"/>
  <c r="V52" i="317"/>
  <c r="O52" i="317"/>
  <c r="K52" i="317"/>
  <c r="I52" i="317"/>
  <c r="H52" i="317"/>
  <c r="F52" i="317"/>
  <c r="AA51" i="317"/>
  <c r="W51" i="317"/>
  <c r="S51" i="317"/>
  <c r="R51" i="317"/>
  <c r="O51" i="317"/>
  <c r="K51" i="317"/>
  <c r="AA50" i="317"/>
  <c r="W50" i="317"/>
  <c r="S50" i="317"/>
  <c r="O50" i="317"/>
  <c r="K50" i="317"/>
  <c r="K64" i="317" s="1"/>
  <c r="J50" i="317"/>
  <c r="I50" i="317"/>
  <c r="H50" i="317"/>
  <c r="G50" i="317" s="1"/>
  <c r="F50" i="317"/>
  <c r="AA49" i="317"/>
  <c r="AA64" i="317" s="1"/>
  <c r="W49" i="317"/>
  <c r="T64" i="317"/>
  <c r="O49" i="317"/>
  <c r="O64" i="317" s="1"/>
  <c r="I49" i="317"/>
  <c r="I64" i="317" s="1"/>
  <c r="F49" i="317"/>
  <c r="F42" i="317"/>
  <c r="F41" i="317"/>
  <c r="F36" i="317"/>
  <c r="F35" i="317"/>
  <c r="F33" i="317"/>
  <c r="D25" i="317"/>
  <c r="D32" i="317" s="1"/>
  <c r="F32" i="317" s="1"/>
  <c r="A25" i="317"/>
  <c r="D24" i="317"/>
  <c r="D28" i="317" s="1"/>
  <c r="F28" i="317" s="1"/>
  <c r="A24" i="317"/>
  <c r="D12" i="317"/>
  <c r="D11" i="317"/>
  <c r="AD64" i="316"/>
  <c r="AC64" i="316"/>
  <c r="AB64" i="316"/>
  <c r="Y64" i="316"/>
  <c r="U64" i="316"/>
  <c r="N64" i="316"/>
  <c r="M64" i="316"/>
  <c r="L64" i="316"/>
  <c r="AA62" i="316"/>
  <c r="S62" i="316"/>
  <c r="K62" i="316"/>
  <c r="J62" i="316"/>
  <c r="I62" i="316"/>
  <c r="F62" i="316"/>
  <c r="E62" i="316"/>
  <c r="X62" i="316" s="1"/>
  <c r="AA61" i="316"/>
  <c r="X61" i="316"/>
  <c r="W61" i="316" s="1"/>
  <c r="S61" i="316"/>
  <c r="K61" i="316"/>
  <c r="J61" i="316"/>
  <c r="I61" i="316"/>
  <c r="F61" i="316"/>
  <c r="AA60" i="316"/>
  <c r="X60" i="316"/>
  <c r="H60" i="316" s="1"/>
  <c r="G60" i="316" s="1"/>
  <c r="S60" i="316"/>
  <c r="K60" i="316"/>
  <c r="J60" i="316"/>
  <c r="I60" i="316"/>
  <c r="F60" i="316"/>
  <c r="AA59" i="316"/>
  <c r="X59" i="316"/>
  <c r="W59" i="316" s="1"/>
  <c r="S59" i="316"/>
  <c r="K59" i="316"/>
  <c r="J59" i="316"/>
  <c r="I59" i="316"/>
  <c r="F59" i="316"/>
  <c r="AA58" i="316"/>
  <c r="X58" i="316"/>
  <c r="W58" i="316" s="1"/>
  <c r="S58" i="316"/>
  <c r="O58" i="316"/>
  <c r="K58" i="316"/>
  <c r="J58" i="316"/>
  <c r="I58" i="316"/>
  <c r="H58" i="316"/>
  <c r="G58" i="316" s="1"/>
  <c r="F58" i="316"/>
  <c r="AA57" i="316"/>
  <c r="W57" i="316"/>
  <c r="S57" i="316"/>
  <c r="R57" i="316"/>
  <c r="O57" i="316" s="1"/>
  <c r="K57" i="316"/>
  <c r="AA56" i="316"/>
  <c r="Z64" i="316"/>
  <c r="W56" i="316"/>
  <c r="V56" i="316"/>
  <c r="S56" i="316" s="1"/>
  <c r="O56" i="316"/>
  <c r="K56" i="316"/>
  <c r="I56" i="316"/>
  <c r="H56" i="316"/>
  <c r="F56" i="316"/>
  <c r="AA55" i="316"/>
  <c r="W55" i="316"/>
  <c r="V55" i="316"/>
  <c r="J55" i="316" s="1"/>
  <c r="G55" i="316" s="1"/>
  <c r="O55" i="316"/>
  <c r="K55" i="316"/>
  <c r="I55" i="316"/>
  <c r="H55" i="316"/>
  <c r="F55" i="316"/>
  <c r="AA54" i="316"/>
  <c r="W54" i="316"/>
  <c r="S54" i="316"/>
  <c r="R54" i="316"/>
  <c r="O54" i="316" s="1"/>
  <c r="K54" i="316"/>
  <c r="AA53" i="316"/>
  <c r="W53" i="316"/>
  <c r="S53" i="316"/>
  <c r="O53" i="316"/>
  <c r="K53" i="316"/>
  <c r="J53" i="316"/>
  <c r="I53" i="316"/>
  <c r="H53" i="316"/>
  <c r="G53" i="316"/>
  <c r="F53" i="316"/>
  <c r="AA52" i="316"/>
  <c r="X52" i="316"/>
  <c r="W52" i="316" s="1"/>
  <c r="V52" i="316"/>
  <c r="V64" i="316" s="1"/>
  <c r="O52" i="316"/>
  <c r="K52" i="316"/>
  <c r="I52" i="316"/>
  <c r="F52" i="316"/>
  <c r="AA51" i="316"/>
  <c r="W51" i="316"/>
  <c r="S51" i="316"/>
  <c r="R51" i="316"/>
  <c r="O51" i="316" s="1"/>
  <c r="K51" i="316"/>
  <c r="AA50" i="316"/>
  <c r="W50" i="316"/>
  <c r="S50" i="316"/>
  <c r="O50" i="316"/>
  <c r="K50" i="316"/>
  <c r="K64" i="316" s="1"/>
  <c r="J50" i="316"/>
  <c r="I50" i="316"/>
  <c r="H50" i="316"/>
  <c r="G50" i="316" s="1"/>
  <c r="F50" i="316"/>
  <c r="AA49" i="316"/>
  <c r="AA64" i="316" s="1"/>
  <c r="W49" i="316"/>
  <c r="T64" i="316"/>
  <c r="O49" i="316"/>
  <c r="O64" i="316" s="1"/>
  <c r="I49" i="316"/>
  <c r="F49" i="316"/>
  <c r="F42" i="316"/>
  <c r="F41" i="316"/>
  <c r="F36" i="316"/>
  <c r="F35" i="316"/>
  <c r="F33" i="316"/>
  <c r="D25" i="316"/>
  <c r="D32" i="316" s="1"/>
  <c r="F32" i="316" s="1"/>
  <c r="A25" i="316"/>
  <c r="D24" i="316"/>
  <c r="D28" i="316" s="1"/>
  <c r="F28" i="316" s="1"/>
  <c r="A24" i="316"/>
  <c r="D12" i="316"/>
  <c r="D11" i="316"/>
  <c r="AD64" i="315"/>
  <c r="AC64" i="315"/>
  <c r="AB64" i="315"/>
  <c r="Z64" i="315"/>
  <c r="Y64" i="315"/>
  <c r="U64" i="315"/>
  <c r="N64" i="315"/>
  <c r="M64" i="315"/>
  <c r="L64" i="315"/>
  <c r="AA62" i="315"/>
  <c r="S62" i="315"/>
  <c r="K62" i="315"/>
  <c r="J62" i="315"/>
  <c r="I62" i="315"/>
  <c r="E62" i="315"/>
  <c r="X62" i="315" s="1"/>
  <c r="AA61" i="315"/>
  <c r="X61" i="315"/>
  <c r="W61" i="315" s="1"/>
  <c r="S61" i="315"/>
  <c r="K61" i="315"/>
  <c r="J61" i="315"/>
  <c r="I61" i="315"/>
  <c r="F61" i="315"/>
  <c r="AA60" i="315"/>
  <c r="X60" i="315"/>
  <c r="H60" i="315" s="1"/>
  <c r="G60" i="315" s="1"/>
  <c r="S60" i="315"/>
  <c r="K60" i="315"/>
  <c r="J60" i="315"/>
  <c r="I60" i="315"/>
  <c r="F60" i="315"/>
  <c r="AA59" i="315"/>
  <c r="X59" i="315"/>
  <c r="W59" i="315" s="1"/>
  <c r="S59" i="315"/>
  <c r="K59" i="315"/>
  <c r="J59" i="315"/>
  <c r="I59" i="315"/>
  <c r="H59" i="315"/>
  <c r="G59" i="315" s="1"/>
  <c r="F59" i="315"/>
  <c r="AA58" i="315"/>
  <c r="X58" i="315"/>
  <c r="H58" i="315" s="1"/>
  <c r="G58" i="315" s="1"/>
  <c r="S58" i="315"/>
  <c r="O58" i="315"/>
  <c r="K58" i="315"/>
  <c r="J58" i="315"/>
  <c r="I58" i="315"/>
  <c r="F58" i="315"/>
  <c r="AA57" i="315"/>
  <c r="W57" i="315"/>
  <c r="S57" i="315"/>
  <c r="R57" i="315"/>
  <c r="O57" i="315" s="1"/>
  <c r="K57" i="315"/>
  <c r="AA56" i="315"/>
  <c r="W56" i="315"/>
  <c r="V56" i="315"/>
  <c r="S56" i="315" s="1"/>
  <c r="O56" i="315"/>
  <c r="K56" i="315"/>
  <c r="I56" i="315"/>
  <c r="H56" i="315"/>
  <c r="F56" i="315"/>
  <c r="AA55" i="315"/>
  <c r="W55" i="315"/>
  <c r="V55" i="315"/>
  <c r="J55" i="315" s="1"/>
  <c r="G55" i="315" s="1"/>
  <c r="O55" i="315"/>
  <c r="K55" i="315"/>
  <c r="I55" i="315"/>
  <c r="H55" i="315"/>
  <c r="F55" i="315"/>
  <c r="AA54" i="315"/>
  <c r="W54" i="315"/>
  <c r="S54" i="315"/>
  <c r="R54" i="315"/>
  <c r="O54" i="315"/>
  <c r="K54" i="315"/>
  <c r="AA53" i="315"/>
  <c r="W53" i="315"/>
  <c r="S53" i="315"/>
  <c r="O53" i="315"/>
  <c r="K53" i="315"/>
  <c r="J53" i="315"/>
  <c r="I53" i="315"/>
  <c r="H53" i="315"/>
  <c r="G53" i="315"/>
  <c r="F53" i="315"/>
  <c r="AA52" i="315"/>
  <c r="X52" i="315"/>
  <c r="W52" i="315" s="1"/>
  <c r="V52" i="315"/>
  <c r="S52" i="315" s="1"/>
  <c r="O52" i="315"/>
  <c r="K52" i="315"/>
  <c r="J52" i="315"/>
  <c r="I52" i="315"/>
  <c r="F52" i="315"/>
  <c r="AA51" i="315"/>
  <c r="W51" i="315"/>
  <c r="S51" i="315"/>
  <c r="R51" i="315"/>
  <c r="O51" i="315"/>
  <c r="K51" i="315"/>
  <c r="AA50" i="315"/>
  <c r="W50" i="315"/>
  <c r="S50" i="315"/>
  <c r="O50" i="315"/>
  <c r="K50" i="315"/>
  <c r="K64" i="315" s="1"/>
  <c r="J50" i="315"/>
  <c r="I50" i="315"/>
  <c r="H50" i="315"/>
  <c r="G50" i="315" s="1"/>
  <c r="F50" i="315"/>
  <c r="AA49" i="315"/>
  <c r="AA64" i="315" s="1"/>
  <c r="W49" i="315"/>
  <c r="T64" i="315"/>
  <c r="J49" i="315"/>
  <c r="O49" i="315"/>
  <c r="O64" i="315" s="1"/>
  <c r="I49" i="315"/>
  <c r="I64" i="315" s="1"/>
  <c r="F49" i="315"/>
  <c r="F42" i="315"/>
  <c r="F41" i="315"/>
  <c r="F36" i="315"/>
  <c r="F35" i="315"/>
  <c r="F33" i="315"/>
  <c r="D25" i="315"/>
  <c r="D32" i="315" s="1"/>
  <c r="F32" i="315" s="1"/>
  <c r="A25" i="315"/>
  <c r="D24" i="315"/>
  <c r="D28" i="315" s="1"/>
  <c r="F28" i="315" s="1"/>
  <c r="A24" i="315"/>
  <c r="D12" i="315"/>
  <c r="D11" i="315"/>
  <c r="AD64" i="314"/>
  <c r="AC64" i="314"/>
  <c r="AB64" i="314"/>
  <c r="Z64" i="314"/>
  <c r="Y64" i="314"/>
  <c r="U64" i="314"/>
  <c r="N64" i="314"/>
  <c r="M64" i="314"/>
  <c r="L64" i="314"/>
  <c r="AA62" i="314"/>
  <c r="X62" i="314"/>
  <c r="W62" i="314" s="1"/>
  <c r="S62" i="314"/>
  <c r="K62" i="314"/>
  <c r="J62" i="314"/>
  <c r="I62" i="314"/>
  <c r="F62" i="314"/>
  <c r="E62" i="314"/>
  <c r="AA61" i="314"/>
  <c r="X61" i="314"/>
  <c r="H61" i="314" s="1"/>
  <c r="G61" i="314" s="1"/>
  <c r="W61" i="314"/>
  <c r="S61" i="314"/>
  <c r="K61" i="314"/>
  <c r="J61" i="314"/>
  <c r="I61" i="314"/>
  <c r="F61" i="314"/>
  <c r="AA60" i="314"/>
  <c r="X60" i="314"/>
  <c r="H60" i="314" s="1"/>
  <c r="G60" i="314" s="1"/>
  <c r="W60" i="314"/>
  <c r="S60" i="314"/>
  <c r="K60" i="314"/>
  <c r="J60" i="314"/>
  <c r="I60" i="314"/>
  <c r="F60" i="314"/>
  <c r="AA59" i="314"/>
  <c r="X59" i="314"/>
  <c r="H59" i="314" s="1"/>
  <c r="G59" i="314" s="1"/>
  <c r="S59" i="314"/>
  <c r="K59" i="314"/>
  <c r="J59" i="314"/>
  <c r="I59" i="314"/>
  <c r="F59" i="314"/>
  <c r="AA58" i="314"/>
  <c r="X58" i="314"/>
  <c r="W58" i="314"/>
  <c r="S58" i="314"/>
  <c r="O58" i="314"/>
  <c r="K58" i="314"/>
  <c r="J58" i="314"/>
  <c r="I58" i="314"/>
  <c r="H58" i="314"/>
  <c r="G58" i="314" s="1"/>
  <c r="F58" i="314"/>
  <c r="AA57" i="314"/>
  <c r="W57" i="314"/>
  <c r="S57" i="314"/>
  <c r="R57" i="314"/>
  <c r="O57" i="314" s="1"/>
  <c r="K57" i="314"/>
  <c r="AA56" i="314"/>
  <c r="W56" i="314"/>
  <c r="O56" i="314"/>
  <c r="K56" i="314"/>
  <c r="I56" i="314"/>
  <c r="H56" i="314"/>
  <c r="F56" i="314"/>
  <c r="AA55" i="314"/>
  <c r="W55" i="314"/>
  <c r="J55" i="314"/>
  <c r="G55" i="314" s="1"/>
  <c r="O55" i="314"/>
  <c r="K55" i="314"/>
  <c r="I55" i="314"/>
  <c r="H55" i="314"/>
  <c r="F55" i="314"/>
  <c r="AA54" i="314"/>
  <c r="W54" i="314"/>
  <c r="S54" i="314"/>
  <c r="R54" i="314"/>
  <c r="O54" i="314"/>
  <c r="K54" i="314"/>
  <c r="AA53" i="314"/>
  <c r="W53" i="314"/>
  <c r="S53" i="314"/>
  <c r="O53" i="314"/>
  <c r="K53" i="314"/>
  <c r="J53" i="314"/>
  <c r="I53" i="314"/>
  <c r="H53" i="314"/>
  <c r="G53" i="314"/>
  <c r="F53" i="314"/>
  <c r="AA52" i="314"/>
  <c r="X52" i="314"/>
  <c r="W52" i="314"/>
  <c r="V52" i="314"/>
  <c r="J52" i="314" s="1"/>
  <c r="S52" i="314"/>
  <c r="O52" i="314"/>
  <c r="K52" i="314"/>
  <c r="I52" i="314"/>
  <c r="H52" i="314"/>
  <c r="F52" i="314"/>
  <c r="AA51" i="314"/>
  <c r="W51" i="314"/>
  <c r="S51" i="314"/>
  <c r="R51" i="314"/>
  <c r="O51" i="314"/>
  <c r="K51" i="314"/>
  <c r="AA50" i="314"/>
  <c r="W50" i="314"/>
  <c r="S50" i="314"/>
  <c r="O50" i="314"/>
  <c r="K50" i="314"/>
  <c r="K64" i="314" s="1"/>
  <c r="J50" i="314"/>
  <c r="I50" i="314"/>
  <c r="G50" i="314" s="1"/>
  <c r="H50" i="314"/>
  <c r="F50" i="314"/>
  <c r="AA49" i="314"/>
  <c r="AA64" i="314" s="1"/>
  <c r="W49" i="314"/>
  <c r="T64" i="314"/>
  <c r="O49" i="314"/>
  <c r="O64" i="314" s="1"/>
  <c r="I49" i="314"/>
  <c r="I64" i="314" s="1"/>
  <c r="F49" i="314"/>
  <c r="F42" i="314"/>
  <c r="F41" i="314"/>
  <c r="F36" i="314"/>
  <c r="F35" i="314"/>
  <c r="F33" i="314"/>
  <c r="D25" i="314"/>
  <c r="D32" i="314" s="1"/>
  <c r="F32" i="314" s="1"/>
  <c r="A25" i="314"/>
  <c r="D24" i="314"/>
  <c r="D28" i="314" s="1"/>
  <c r="F28" i="314" s="1"/>
  <c r="A24" i="314"/>
  <c r="D12" i="314"/>
  <c r="D11" i="314"/>
  <c r="AD64" i="313"/>
  <c r="AC64" i="313"/>
  <c r="AB64" i="313"/>
  <c r="Y64" i="313"/>
  <c r="U64" i="313"/>
  <c r="N64" i="313"/>
  <c r="M64" i="313"/>
  <c r="L64" i="313"/>
  <c r="AA62" i="313"/>
  <c r="X62" i="313"/>
  <c r="W62" i="313" s="1"/>
  <c r="S62" i="313"/>
  <c r="K62" i="313"/>
  <c r="J62" i="313"/>
  <c r="I62" i="313"/>
  <c r="E62" i="313"/>
  <c r="F62" i="313" s="1"/>
  <c r="AA61" i="313"/>
  <c r="X61" i="313"/>
  <c r="W61" i="313" s="1"/>
  <c r="S61" i="313"/>
  <c r="K61" i="313"/>
  <c r="J61" i="313"/>
  <c r="I61" i="313"/>
  <c r="F61" i="313"/>
  <c r="AA60" i="313"/>
  <c r="X60" i="313"/>
  <c r="H60" i="313" s="1"/>
  <c r="G60" i="313" s="1"/>
  <c r="S60" i="313"/>
  <c r="K60" i="313"/>
  <c r="J60" i="313"/>
  <c r="I60" i="313"/>
  <c r="F60" i="313"/>
  <c r="AA59" i="313"/>
  <c r="X59" i="313"/>
  <c r="H59" i="313" s="1"/>
  <c r="G59" i="313" s="1"/>
  <c r="S59" i="313"/>
  <c r="K59" i="313"/>
  <c r="J59" i="313"/>
  <c r="I59" i="313"/>
  <c r="F59" i="313"/>
  <c r="AA58" i="313"/>
  <c r="X58" i="313"/>
  <c r="W58" i="313" s="1"/>
  <c r="S58" i="313"/>
  <c r="O58" i="313"/>
  <c r="K58" i="313"/>
  <c r="J58" i="313"/>
  <c r="I58" i="313"/>
  <c r="F58" i="313"/>
  <c r="AA57" i="313"/>
  <c r="W57" i="313"/>
  <c r="S57" i="313"/>
  <c r="R57" i="313"/>
  <c r="O57" i="313" s="1"/>
  <c r="K57" i="313"/>
  <c r="AA56" i="313"/>
  <c r="Z64" i="313"/>
  <c r="W56" i="313"/>
  <c r="V56" i="313"/>
  <c r="S56" i="313" s="1"/>
  <c r="O56" i="313"/>
  <c r="K56" i="313"/>
  <c r="J56" i="313"/>
  <c r="I56" i="313"/>
  <c r="H56" i="313"/>
  <c r="F56" i="313"/>
  <c r="AA55" i="313"/>
  <c r="W55" i="313"/>
  <c r="V55" i="313"/>
  <c r="S55" i="313" s="1"/>
  <c r="O55" i="313"/>
  <c r="K55" i="313"/>
  <c r="I55" i="313"/>
  <c r="H55" i="313"/>
  <c r="F55" i="313"/>
  <c r="AA54" i="313"/>
  <c r="W54" i="313"/>
  <c r="S54" i="313"/>
  <c r="R54" i="313"/>
  <c r="O54" i="313" s="1"/>
  <c r="K54" i="313"/>
  <c r="AA53" i="313"/>
  <c r="W53" i="313"/>
  <c r="S53" i="313"/>
  <c r="O53" i="313"/>
  <c r="K53" i="313"/>
  <c r="J53" i="313"/>
  <c r="I53" i="313"/>
  <c r="H53" i="313"/>
  <c r="G53" i="313"/>
  <c r="F53" i="313"/>
  <c r="AA52" i="313"/>
  <c r="AA64" i="313" s="1"/>
  <c r="X52" i="313"/>
  <c r="W52" i="313" s="1"/>
  <c r="V52" i="313"/>
  <c r="O52" i="313"/>
  <c r="K52" i="313"/>
  <c r="I52" i="313"/>
  <c r="F52" i="313"/>
  <c r="AA51" i="313"/>
  <c r="W51" i="313"/>
  <c r="S51" i="313"/>
  <c r="R51" i="313"/>
  <c r="O51" i="313"/>
  <c r="K51" i="313"/>
  <c r="AA50" i="313"/>
  <c r="W50" i="313"/>
  <c r="S50" i="313"/>
  <c r="O50" i="313"/>
  <c r="K50" i="313"/>
  <c r="K64" i="313" s="1"/>
  <c r="J50" i="313"/>
  <c r="I50" i="313"/>
  <c r="H50" i="313"/>
  <c r="G50" i="313" s="1"/>
  <c r="F50" i="313"/>
  <c r="AA49" i="313"/>
  <c r="W49" i="313"/>
  <c r="T64" i="313"/>
  <c r="O49" i="313"/>
  <c r="I49" i="313"/>
  <c r="I64" i="313" s="1"/>
  <c r="F49" i="313"/>
  <c r="F42" i="313"/>
  <c r="F41" i="313"/>
  <c r="F36" i="313"/>
  <c r="F35" i="313"/>
  <c r="F33" i="313"/>
  <c r="D25" i="313"/>
  <c r="D32" i="313" s="1"/>
  <c r="F32" i="313" s="1"/>
  <c r="A25" i="313"/>
  <c r="D24" i="313"/>
  <c r="D28" i="313" s="1"/>
  <c r="F28" i="313" s="1"/>
  <c r="A24" i="313"/>
  <c r="D12" i="313"/>
  <c r="D11" i="313"/>
  <c r="AD64" i="312"/>
  <c r="AC64" i="312"/>
  <c r="AB64" i="312"/>
  <c r="Z64" i="312"/>
  <c r="Y64" i="312"/>
  <c r="U64" i="312"/>
  <c r="N64" i="312"/>
  <c r="M64" i="312"/>
  <c r="L64" i="312"/>
  <c r="AA62" i="312"/>
  <c r="S62" i="312"/>
  <c r="K62" i="312"/>
  <c r="J62" i="312"/>
  <c r="I62" i="312"/>
  <c r="E62" i="312"/>
  <c r="X62" i="312" s="1"/>
  <c r="AA61" i="312"/>
  <c r="X61" i="312"/>
  <c r="H61" i="312" s="1"/>
  <c r="G61" i="312" s="1"/>
  <c r="S61" i="312"/>
  <c r="K61" i="312"/>
  <c r="J61" i="312"/>
  <c r="I61" i="312"/>
  <c r="F61" i="312"/>
  <c r="AA60" i="312"/>
  <c r="X60" i="312"/>
  <c r="H60" i="312" s="1"/>
  <c r="G60" i="312" s="1"/>
  <c r="S60" i="312"/>
  <c r="K60" i="312"/>
  <c r="J60" i="312"/>
  <c r="I60" i="312"/>
  <c r="F60" i="312"/>
  <c r="AA59" i="312"/>
  <c r="X59" i="312"/>
  <c r="W59" i="312" s="1"/>
  <c r="S59" i="312"/>
  <c r="K59" i="312"/>
  <c r="J59" i="312"/>
  <c r="I59" i="312"/>
  <c r="F59" i="312"/>
  <c r="AA58" i="312"/>
  <c r="X58" i="312"/>
  <c r="H58" i="312" s="1"/>
  <c r="G58" i="312" s="1"/>
  <c r="S58" i="312"/>
  <c r="O58" i="312"/>
  <c r="K58" i="312"/>
  <c r="J58" i="312"/>
  <c r="I58" i="312"/>
  <c r="F58" i="312"/>
  <c r="AA57" i="312"/>
  <c r="W57" i="312"/>
  <c r="S57" i="312"/>
  <c r="R57" i="312"/>
  <c r="O57" i="312"/>
  <c r="K57" i="312"/>
  <c r="AA56" i="312"/>
  <c r="W56" i="312"/>
  <c r="V56" i="312"/>
  <c r="J56" i="312" s="1"/>
  <c r="O56" i="312"/>
  <c r="K56" i="312"/>
  <c r="I56" i="312"/>
  <c r="H56" i="312"/>
  <c r="F56" i="312"/>
  <c r="AA55" i="312"/>
  <c r="W55" i="312"/>
  <c r="V55" i="312"/>
  <c r="S55" i="312" s="1"/>
  <c r="O55" i="312"/>
  <c r="K55" i="312"/>
  <c r="I55" i="312"/>
  <c r="H55" i="312"/>
  <c r="F55" i="312"/>
  <c r="AA54" i="312"/>
  <c r="W54" i="312"/>
  <c r="S54" i="312"/>
  <c r="R54" i="312"/>
  <c r="O54" i="312"/>
  <c r="K54" i="312"/>
  <c r="AA53" i="312"/>
  <c r="W53" i="312"/>
  <c r="S53" i="312"/>
  <c r="O53" i="312"/>
  <c r="K53" i="312"/>
  <c r="J53" i="312"/>
  <c r="I53" i="312"/>
  <c r="G53" i="312" s="1"/>
  <c r="H53" i="312"/>
  <c r="F53" i="312"/>
  <c r="AA52" i="312"/>
  <c r="X52" i="312"/>
  <c r="W52" i="312"/>
  <c r="V52" i="312"/>
  <c r="V64" i="312" s="1"/>
  <c r="O52" i="312"/>
  <c r="K52" i="312"/>
  <c r="I52" i="312"/>
  <c r="H52" i="312"/>
  <c r="F52" i="312"/>
  <c r="AA51" i="312"/>
  <c r="W51" i="312"/>
  <c r="S51" i="312"/>
  <c r="R51" i="312"/>
  <c r="O51" i="312" s="1"/>
  <c r="K51" i="312"/>
  <c r="AA50" i="312"/>
  <c r="W50" i="312"/>
  <c r="S50" i="312"/>
  <c r="O50" i="312"/>
  <c r="K50" i="312"/>
  <c r="K64" i="312" s="1"/>
  <c r="J50" i="312"/>
  <c r="I50" i="312"/>
  <c r="H50" i="312"/>
  <c r="F50" i="312"/>
  <c r="AA49" i="312"/>
  <c r="AA64" i="312" s="1"/>
  <c r="W49" i="312"/>
  <c r="T64" i="312"/>
  <c r="S49" i="312"/>
  <c r="O49" i="312"/>
  <c r="O64" i="312" s="1"/>
  <c r="J49" i="312"/>
  <c r="I49" i="312"/>
  <c r="I64" i="312" s="1"/>
  <c r="H49" i="312"/>
  <c r="F49" i="312"/>
  <c r="F42" i="312"/>
  <c r="F41" i="312"/>
  <c r="F36" i="312"/>
  <c r="F35" i="312"/>
  <c r="F33" i="312"/>
  <c r="D29" i="312"/>
  <c r="F29" i="312" s="1"/>
  <c r="D25" i="312"/>
  <c r="D32" i="312" s="1"/>
  <c r="F32" i="312" s="1"/>
  <c r="A25" i="312"/>
  <c r="D24" i="312"/>
  <c r="D28" i="312" s="1"/>
  <c r="F28" i="312" s="1"/>
  <c r="A24" i="312"/>
  <c r="D12" i="312"/>
  <c r="D11" i="312"/>
  <c r="AD64" i="311"/>
  <c r="AC64" i="311"/>
  <c r="AB64" i="311"/>
  <c r="Z64" i="311"/>
  <c r="Y64" i="311"/>
  <c r="U64" i="311"/>
  <c r="N64" i="311"/>
  <c r="M64" i="311"/>
  <c r="L64" i="311"/>
  <c r="AA62" i="311"/>
  <c r="S62" i="311"/>
  <c r="K62" i="311"/>
  <c r="J62" i="311"/>
  <c r="I62" i="311"/>
  <c r="E62" i="311"/>
  <c r="X62" i="311" s="1"/>
  <c r="AA61" i="311"/>
  <c r="X61" i="311"/>
  <c r="W61" i="311" s="1"/>
  <c r="S61" i="311"/>
  <c r="K61" i="311"/>
  <c r="J61" i="311"/>
  <c r="I61" i="311"/>
  <c r="F61" i="311"/>
  <c r="AA60" i="311"/>
  <c r="X60" i="311"/>
  <c r="H60" i="311" s="1"/>
  <c r="G60" i="311" s="1"/>
  <c r="S60" i="311"/>
  <c r="K60" i="311"/>
  <c r="J60" i="311"/>
  <c r="I60" i="311"/>
  <c r="F60" i="311"/>
  <c r="AA59" i="311"/>
  <c r="X59" i="311"/>
  <c r="W59" i="311" s="1"/>
  <c r="S59" i="311"/>
  <c r="K59" i="311"/>
  <c r="J59" i="311"/>
  <c r="I59" i="311"/>
  <c r="H59" i="311"/>
  <c r="G59" i="311" s="1"/>
  <c r="F59" i="311"/>
  <c r="AA58" i="311"/>
  <c r="X58" i="311"/>
  <c r="H58" i="311" s="1"/>
  <c r="G58" i="311" s="1"/>
  <c r="S58" i="311"/>
  <c r="O58" i="311"/>
  <c r="K58" i="311"/>
  <c r="J58" i="311"/>
  <c r="I58" i="311"/>
  <c r="F58" i="311"/>
  <c r="AA57" i="311"/>
  <c r="W57" i="311"/>
  <c r="S57" i="311"/>
  <c r="R57" i="311"/>
  <c r="O57" i="311" s="1"/>
  <c r="K57" i="311"/>
  <c r="AA56" i="311"/>
  <c r="W56" i="311"/>
  <c r="V56" i="311"/>
  <c r="O56" i="311"/>
  <c r="K56" i="311"/>
  <c r="I56" i="311"/>
  <c r="H56" i="311"/>
  <c r="F56" i="311"/>
  <c r="AA55" i="311"/>
  <c r="W55" i="311"/>
  <c r="V55" i="311"/>
  <c r="J55" i="311" s="1"/>
  <c r="G55" i="311" s="1"/>
  <c r="O55" i="311"/>
  <c r="K55" i="311"/>
  <c r="I55" i="311"/>
  <c r="H55" i="311"/>
  <c r="F55" i="311"/>
  <c r="AA54" i="311"/>
  <c r="W54" i="311"/>
  <c r="S54" i="311"/>
  <c r="R54" i="311"/>
  <c r="O54" i="311"/>
  <c r="K54" i="311"/>
  <c r="AA53" i="311"/>
  <c r="W53" i="311"/>
  <c r="S53" i="311"/>
  <c r="O53" i="311"/>
  <c r="K53" i="311"/>
  <c r="J53" i="311"/>
  <c r="I53" i="311"/>
  <c r="H53" i="311"/>
  <c r="G53" i="311"/>
  <c r="F53" i="311"/>
  <c r="AA52" i="311"/>
  <c r="X52" i="311"/>
  <c r="W52" i="311" s="1"/>
  <c r="V52" i="311"/>
  <c r="S52" i="311" s="1"/>
  <c r="O52" i="311"/>
  <c r="K52" i="311"/>
  <c r="J52" i="311"/>
  <c r="I52" i="311"/>
  <c r="F52" i="311"/>
  <c r="AA51" i="311"/>
  <c r="W51" i="311"/>
  <c r="S51" i="311"/>
  <c r="R51" i="311"/>
  <c r="O51" i="311"/>
  <c r="K51" i="311"/>
  <c r="AA50" i="311"/>
  <c r="W50" i="311"/>
  <c r="S50" i="311"/>
  <c r="O50" i="311"/>
  <c r="K50" i="311"/>
  <c r="K64" i="311" s="1"/>
  <c r="J50" i="311"/>
  <c r="I50" i="311"/>
  <c r="H50" i="311"/>
  <c r="G50" i="311" s="1"/>
  <c r="F50" i="311"/>
  <c r="AA49" i="311"/>
  <c r="AA64" i="311" s="1"/>
  <c r="W49" i="311"/>
  <c r="T64" i="311"/>
  <c r="J49" i="311"/>
  <c r="O49" i="311"/>
  <c r="I49" i="311"/>
  <c r="I64" i="311" s="1"/>
  <c r="F49" i="311"/>
  <c r="F42" i="311"/>
  <c r="F41" i="311"/>
  <c r="F36" i="311"/>
  <c r="F35" i="311"/>
  <c r="F33" i="311"/>
  <c r="D25" i="311"/>
  <c r="D32" i="311" s="1"/>
  <c r="F32" i="311" s="1"/>
  <c r="A25" i="311"/>
  <c r="D24" i="311"/>
  <c r="D28" i="311" s="1"/>
  <c r="F28" i="311" s="1"/>
  <c r="A24" i="311"/>
  <c r="D12" i="311"/>
  <c r="D11" i="311"/>
  <c r="AD64" i="309"/>
  <c r="AC64" i="309"/>
  <c r="AB64" i="309"/>
  <c r="Y64" i="309"/>
  <c r="U64" i="309"/>
  <c r="N64" i="309"/>
  <c r="M64" i="309"/>
  <c r="L64" i="309"/>
  <c r="AA62" i="309"/>
  <c r="S62" i="309"/>
  <c r="K62" i="309"/>
  <c r="J62" i="309"/>
  <c r="I62" i="309"/>
  <c r="E62" i="309"/>
  <c r="X62" i="309" s="1"/>
  <c r="AA61" i="309"/>
  <c r="X61" i="309"/>
  <c r="H61" i="309" s="1"/>
  <c r="G61" i="309" s="1"/>
  <c r="W61" i="309"/>
  <c r="S61" i="309"/>
  <c r="K61" i="309"/>
  <c r="J61" i="309"/>
  <c r="I61" i="309"/>
  <c r="F61" i="309"/>
  <c r="AA60" i="309"/>
  <c r="X60" i="309"/>
  <c r="H60" i="309" s="1"/>
  <c r="G60" i="309" s="1"/>
  <c r="S60" i="309"/>
  <c r="K60" i="309"/>
  <c r="J60" i="309"/>
  <c r="I60" i="309"/>
  <c r="F60" i="309"/>
  <c r="AA59" i="309"/>
  <c r="X59" i="309"/>
  <c r="W59" i="309" s="1"/>
  <c r="S59" i="309"/>
  <c r="K59" i="309"/>
  <c r="J59" i="309"/>
  <c r="I59" i="309"/>
  <c r="F59" i="309"/>
  <c r="AA58" i="309"/>
  <c r="X58" i="309"/>
  <c r="W58" i="309" s="1"/>
  <c r="S58" i="309"/>
  <c r="O58" i="309"/>
  <c r="K58" i="309"/>
  <c r="J58" i="309"/>
  <c r="I58" i="309"/>
  <c r="H58" i="309"/>
  <c r="G58" i="309" s="1"/>
  <c r="F58" i="309"/>
  <c r="AA57" i="309"/>
  <c r="W57" i="309"/>
  <c r="S57" i="309"/>
  <c r="R57" i="309"/>
  <c r="O57" i="309" s="1"/>
  <c r="K57" i="309"/>
  <c r="AA56" i="309"/>
  <c r="W56" i="309"/>
  <c r="V56" i="309"/>
  <c r="S56" i="309" s="1"/>
  <c r="O56" i="309"/>
  <c r="K56" i="309"/>
  <c r="I56" i="309"/>
  <c r="H56" i="309"/>
  <c r="F56" i="309"/>
  <c r="AA55" i="309"/>
  <c r="W55" i="309"/>
  <c r="V55" i="309"/>
  <c r="J55" i="309" s="1"/>
  <c r="O55" i="309"/>
  <c r="K55" i="309"/>
  <c r="I55" i="309"/>
  <c r="H55" i="309"/>
  <c r="F55" i="309"/>
  <c r="AA54" i="309"/>
  <c r="W54" i="309"/>
  <c r="S54" i="309"/>
  <c r="R54" i="309"/>
  <c r="O54" i="309"/>
  <c r="K54" i="309"/>
  <c r="AA53" i="309"/>
  <c r="W53" i="309"/>
  <c r="S53" i="309"/>
  <c r="O53" i="309"/>
  <c r="K53" i="309"/>
  <c r="J53" i="309"/>
  <c r="I53" i="309"/>
  <c r="G53" i="309" s="1"/>
  <c r="H53" i="309"/>
  <c r="F53" i="309"/>
  <c r="AA52" i="309"/>
  <c r="X52" i="309"/>
  <c r="W52" i="309" s="1"/>
  <c r="V52" i="309"/>
  <c r="S52" i="309" s="1"/>
  <c r="O52" i="309"/>
  <c r="K52" i="309"/>
  <c r="I52" i="309"/>
  <c r="F52" i="309"/>
  <c r="AA51" i="309"/>
  <c r="W51" i="309"/>
  <c r="S51" i="309"/>
  <c r="R51" i="309"/>
  <c r="O51" i="309"/>
  <c r="K51" i="309"/>
  <c r="AA50" i="309"/>
  <c r="W50" i="309"/>
  <c r="S50" i="309"/>
  <c r="O50" i="309"/>
  <c r="K50" i="309"/>
  <c r="J50" i="309"/>
  <c r="I50" i="309"/>
  <c r="H50" i="309"/>
  <c r="F50" i="309"/>
  <c r="AA49" i="309"/>
  <c r="AA64" i="309" s="1"/>
  <c r="W49" i="309"/>
  <c r="T64" i="309"/>
  <c r="O49" i="309"/>
  <c r="I49" i="309"/>
  <c r="F49" i="309"/>
  <c r="F42" i="309"/>
  <c r="F41" i="309"/>
  <c r="F36" i="309"/>
  <c r="F35" i="309"/>
  <c r="F33" i="309"/>
  <c r="D25" i="309"/>
  <c r="D32" i="309" s="1"/>
  <c r="F32" i="309" s="1"/>
  <c r="A25" i="309"/>
  <c r="D24" i="309"/>
  <c r="D28" i="309" s="1"/>
  <c r="F28" i="309" s="1"/>
  <c r="A24" i="309"/>
  <c r="D12" i="309"/>
  <c r="D11" i="309"/>
  <c r="AD64" i="308"/>
  <c r="AC64" i="308"/>
  <c r="Y64" i="308"/>
  <c r="U64" i="308"/>
  <c r="N64" i="308"/>
  <c r="M64" i="308"/>
  <c r="AA62" i="308"/>
  <c r="S62" i="308"/>
  <c r="K62" i="308"/>
  <c r="J62" i="308"/>
  <c r="I62" i="308"/>
  <c r="E62" i="308"/>
  <c r="X62" i="308" s="1"/>
  <c r="AA61" i="308"/>
  <c r="X61" i="308"/>
  <c r="W61" i="308" s="1"/>
  <c r="S61" i="308"/>
  <c r="K61" i="308"/>
  <c r="J61" i="308"/>
  <c r="I61" i="308"/>
  <c r="F61" i="308"/>
  <c r="AA60" i="308"/>
  <c r="X60" i="308"/>
  <c r="H60" i="308" s="1"/>
  <c r="S60" i="308"/>
  <c r="K60" i="308"/>
  <c r="J60" i="308"/>
  <c r="I60" i="308"/>
  <c r="F60" i="308"/>
  <c r="AA59" i="308"/>
  <c r="X59" i="308"/>
  <c r="W59" i="308" s="1"/>
  <c r="S59" i="308"/>
  <c r="K59" i="308"/>
  <c r="J59" i="308"/>
  <c r="I59" i="308"/>
  <c r="F59" i="308"/>
  <c r="AA58" i="308"/>
  <c r="X58" i="308"/>
  <c r="H58" i="308" s="1"/>
  <c r="G58" i="308" s="1"/>
  <c r="S58" i="308"/>
  <c r="O58" i="308"/>
  <c r="K58" i="308"/>
  <c r="J58" i="308"/>
  <c r="I58" i="308"/>
  <c r="F58" i="308"/>
  <c r="AA57" i="308"/>
  <c r="W57" i="308"/>
  <c r="S57" i="308"/>
  <c r="R57" i="308"/>
  <c r="O57" i="308" s="1"/>
  <c r="K57" i="308"/>
  <c r="AA56" i="308"/>
  <c r="Z64" i="308"/>
  <c r="V56" i="308"/>
  <c r="J56" i="308" s="1"/>
  <c r="O56" i="308"/>
  <c r="K56" i="308"/>
  <c r="I56" i="308"/>
  <c r="H56" i="308"/>
  <c r="F56" i="308"/>
  <c r="AA55" i="308"/>
  <c r="W55" i="308"/>
  <c r="V55" i="308"/>
  <c r="S55" i="308" s="1"/>
  <c r="O55" i="308"/>
  <c r="K55" i="308"/>
  <c r="I55" i="308"/>
  <c r="H55" i="308"/>
  <c r="F55" i="308"/>
  <c r="AA54" i="308"/>
  <c r="W54" i="308"/>
  <c r="S54" i="308"/>
  <c r="R54" i="308"/>
  <c r="O54" i="308" s="1"/>
  <c r="K54" i="308"/>
  <c r="AA53" i="308"/>
  <c r="W53" i="308"/>
  <c r="S53" i="308"/>
  <c r="O53" i="308"/>
  <c r="K53" i="308"/>
  <c r="J53" i="308"/>
  <c r="I53" i="308"/>
  <c r="H53" i="308"/>
  <c r="G53" i="308" s="1"/>
  <c r="F53" i="308"/>
  <c r="I52" i="308"/>
  <c r="F52" i="308"/>
  <c r="AA51" i="308"/>
  <c r="W51" i="308"/>
  <c r="S51" i="308"/>
  <c r="R51" i="308"/>
  <c r="O51" i="308" s="1"/>
  <c r="K51" i="308"/>
  <c r="AA50" i="308"/>
  <c r="W50" i="308"/>
  <c r="S50" i="308"/>
  <c r="O50" i="308"/>
  <c r="K50" i="308"/>
  <c r="J50" i="308"/>
  <c r="I50" i="308"/>
  <c r="H50" i="308"/>
  <c r="F50" i="308"/>
  <c r="AA49" i="308"/>
  <c r="W49" i="308"/>
  <c r="J49" i="308"/>
  <c r="I49" i="308"/>
  <c r="F49" i="308"/>
  <c r="F42" i="308"/>
  <c r="F41" i="308"/>
  <c r="F36" i="308"/>
  <c r="F35" i="308"/>
  <c r="F33" i="308"/>
  <c r="D25" i="308"/>
  <c r="D32" i="308" s="1"/>
  <c r="F32" i="308" s="1"/>
  <c r="A25" i="308"/>
  <c r="D24" i="308"/>
  <c r="D28" i="308" s="1"/>
  <c r="F28" i="308" s="1"/>
  <c r="A24" i="308"/>
  <c r="D12" i="308"/>
  <c r="D11" i="308"/>
  <c r="AD66" i="307"/>
  <c r="AC66" i="307"/>
  <c r="Z66" i="307"/>
  <c r="Y66" i="307"/>
  <c r="U66" i="307"/>
  <c r="N66" i="307"/>
  <c r="M66" i="307"/>
  <c r="AA64" i="307"/>
  <c r="W64" i="307"/>
  <c r="S64" i="307"/>
  <c r="K64" i="307"/>
  <c r="J64" i="307"/>
  <c r="I64" i="307"/>
  <c r="E64" i="307"/>
  <c r="F64" i="307" s="1"/>
  <c r="AA63" i="307"/>
  <c r="W63" i="307"/>
  <c r="S63" i="307"/>
  <c r="K63" i="307"/>
  <c r="J63" i="307"/>
  <c r="I63" i="307"/>
  <c r="H63" i="307"/>
  <c r="G63" i="307" s="1"/>
  <c r="F63" i="307"/>
  <c r="AA62" i="307"/>
  <c r="W62" i="307"/>
  <c r="S62" i="307"/>
  <c r="K62" i="307"/>
  <c r="J62" i="307"/>
  <c r="I62" i="307"/>
  <c r="H62" i="307"/>
  <c r="G62" i="307" s="1"/>
  <c r="F62" i="307"/>
  <c r="AA61" i="307"/>
  <c r="W61" i="307"/>
  <c r="S61" i="307"/>
  <c r="K61" i="307"/>
  <c r="J61" i="307"/>
  <c r="I61" i="307"/>
  <c r="F61" i="307"/>
  <c r="AA60" i="307"/>
  <c r="W60" i="307"/>
  <c r="S60" i="307"/>
  <c r="O60" i="307"/>
  <c r="K60" i="307"/>
  <c r="J60" i="307"/>
  <c r="I60" i="307"/>
  <c r="H60" i="307"/>
  <c r="G60" i="307" s="1"/>
  <c r="F60" i="307"/>
  <c r="AA59" i="307"/>
  <c r="W59" i="307"/>
  <c r="S59" i="307"/>
  <c r="R59" i="307"/>
  <c r="O59" i="307"/>
  <c r="K59" i="307"/>
  <c r="AA58" i="307"/>
  <c r="W58" i="307"/>
  <c r="S58" i="307"/>
  <c r="O58" i="307"/>
  <c r="K58" i="307"/>
  <c r="J58" i="307"/>
  <c r="I58" i="307"/>
  <c r="H58" i="307"/>
  <c r="F58" i="307"/>
  <c r="AA57" i="307"/>
  <c r="W57" i="307"/>
  <c r="S57" i="307"/>
  <c r="O57" i="307"/>
  <c r="K57" i="307"/>
  <c r="I57" i="307"/>
  <c r="H57" i="307"/>
  <c r="F57" i="307"/>
  <c r="AA56" i="307"/>
  <c r="W56" i="307"/>
  <c r="S56" i="307"/>
  <c r="R56" i="307"/>
  <c r="O56" i="307"/>
  <c r="K56" i="307"/>
  <c r="AA55" i="307"/>
  <c r="W55" i="307"/>
  <c r="S55" i="307"/>
  <c r="O55" i="307"/>
  <c r="K55" i="307"/>
  <c r="J55" i="307"/>
  <c r="I55" i="307"/>
  <c r="H55" i="307"/>
  <c r="G55" i="307" s="1"/>
  <c r="F55" i="307"/>
  <c r="V66" i="307"/>
  <c r="J54" i="307"/>
  <c r="I54" i="307"/>
  <c r="F54" i="307"/>
  <c r="AA53" i="307"/>
  <c r="W53" i="307"/>
  <c r="S53" i="307"/>
  <c r="R53" i="307"/>
  <c r="O53" i="307" s="1"/>
  <c r="K53" i="307"/>
  <c r="AA52" i="307"/>
  <c r="W52" i="307"/>
  <c r="S52" i="307"/>
  <c r="O52" i="307"/>
  <c r="J52" i="307"/>
  <c r="I52" i="307"/>
  <c r="H52" i="307"/>
  <c r="G52" i="307" s="1"/>
  <c r="F52" i="307"/>
  <c r="AA51" i="307"/>
  <c r="W51" i="307"/>
  <c r="S51" i="307"/>
  <c r="O51" i="307"/>
  <c r="I51" i="307"/>
  <c r="I66" i="307" s="1"/>
  <c r="H51" i="307"/>
  <c r="F51" i="307"/>
  <c r="F44" i="307"/>
  <c r="F43" i="307"/>
  <c r="F38" i="307"/>
  <c r="F37" i="307"/>
  <c r="F35" i="307"/>
  <c r="D29" i="307"/>
  <c r="F29" i="307" s="1"/>
  <c r="D27" i="307"/>
  <c r="D34" i="307" s="1"/>
  <c r="F34" i="307" s="1"/>
  <c r="A27" i="307"/>
  <c r="D26" i="307"/>
  <c r="D41" i="307" s="1"/>
  <c r="F41" i="307" s="1"/>
  <c r="F40" i="307" s="1"/>
  <c r="A26" i="307"/>
  <c r="D14" i="307"/>
  <c r="D13" i="307"/>
  <c r="AD66" i="306"/>
  <c r="AC66" i="306"/>
  <c r="AB66" i="306"/>
  <c r="Y66" i="306"/>
  <c r="U66" i="306"/>
  <c r="N66" i="306"/>
  <c r="M66" i="306"/>
  <c r="L66" i="306"/>
  <c r="AA64" i="306"/>
  <c r="S64" i="306"/>
  <c r="K64" i="306"/>
  <c r="J64" i="306"/>
  <c r="I64" i="306"/>
  <c r="E64" i="306"/>
  <c r="X64" i="306" s="1"/>
  <c r="AA63" i="306"/>
  <c r="X63" i="306"/>
  <c r="H63" i="306" s="1"/>
  <c r="G63" i="306" s="1"/>
  <c r="S63" i="306"/>
  <c r="K63" i="306"/>
  <c r="J63" i="306"/>
  <c r="I63" i="306"/>
  <c r="F63" i="306"/>
  <c r="AA62" i="306"/>
  <c r="X62" i="306"/>
  <c r="H62" i="306" s="1"/>
  <c r="G62" i="306" s="1"/>
  <c r="S62" i="306"/>
  <c r="K62" i="306"/>
  <c r="J62" i="306"/>
  <c r="I62" i="306"/>
  <c r="F62" i="306"/>
  <c r="AA61" i="306"/>
  <c r="X61" i="306"/>
  <c r="W61" i="306" s="1"/>
  <c r="S61" i="306"/>
  <c r="K61" i="306"/>
  <c r="J61" i="306"/>
  <c r="I61" i="306"/>
  <c r="F61" i="306"/>
  <c r="AA60" i="306"/>
  <c r="X60" i="306"/>
  <c r="H60" i="306" s="1"/>
  <c r="G60" i="306" s="1"/>
  <c r="S60" i="306"/>
  <c r="O60" i="306"/>
  <c r="K60" i="306"/>
  <c r="J60" i="306"/>
  <c r="I60" i="306"/>
  <c r="F60" i="306"/>
  <c r="AA59" i="306"/>
  <c r="W59" i="306"/>
  <c r="S59" i="306"/>
  <c r="R59" i="306"/>
  <c r="O59" i="306" s="1"/>
  <c r="K59" i="306"/>
  <c r="AA58" i="306"/>
  <c r="Z66" i="306"/>
  <c r="W15" i="24" s="1"/>
  <c r="W13" i="24" s="1"/>
  <c r="W6" i="24" s="1"/>
  <c r="W76" i="24" s="1"/>
  <c r="W58" i="306"/>
  <c r="V58" i="306"/>
  <c r="S58" i="306" s="1"/>
  <c r="O58" i="306"/>
  <c r="K58" i="306"/>
  <c r="I58" i="306"/>
  <c r="H58" i="306"/>
  <c r="F58" i="306"/>
  <c r="AA57" i="306"/>
  <c r="W57" i="306"/>
  <c r="V57" i="306"/>
  <c r="O57" i="306"/>
  <c r="K57" i="306"/>
  <c r="J57" i="306"/>
  <c r="G57" i="306" s="1"/>
  <c r="I57" i="306"/>
  <c r="H57" i="306"/>
  <c r="F57" i="306"/>
  <c r="AA56" i="306"/>
  <c r="W56" i="306"/>
  <c r="S56" i="306"/>
  <c r="R56" i="306"/>
  <c r="O56" i="306" s="1"/>
  <c r="K56" i="306"/>
  <c r="AA55" i="306"/>
  <c r="W55" i="306"/>
  <c r="S55" i="306"/>
  <c r="O55" i="306"/>
  <c r="K55" i="306"/>
  <c r="J55" i="306"/>
  <c r="I55" i="306"/>
  <c r="H55" i="306"/>
  <c r="G55" i="306"/>
  <c r="F55" i="306"/>
  <c r="AA54" i="306"/>
  <c r="W54" i="306"/>
  <c r="S54" i="306"/>
  <c r="O54" i="306"/>
  <c r="K54" i="306"/>
  <c r="I54" i="306"/>
  <c r="H54" i="306"/>
  <c r="F54" i="306"/>
  <c r="AA53" i="306"/>
  <c r="W53" i="306"/>
  <c r="S53" i="306"/>
  <c r="R53" i="306"/>
  <c r="O53" i="306"/>
  <c r="K53" i="306"/>
  <c r="AA52" i="306"/>
  <c r="W52" i="306"/>
  <c r="S52" i="306"/>
  <c r="O52" i="306"/>
  <c r="K52" i="306"/>
  <c r="K66" i="306" s="1"/>
  <c r="J52" i="306"/>
  <c r="I52" i="306"/>
  <c r="H52" i="306"/>
  <c r="G52" i="306" s="1"/>
  <c r="F52" i="306"/>
  <c r="AA51" i="306"/>
  <c r="AA66" i="306" s="1"/>
  <c r="W51" i="306"/>
  <c r="T66" i="306"/>
  <c r="Q15" i="24" s="1"/>
  <c r="J51" i="306"/>
  <c r="O51" i="306"/>
  <c r="I51" i="306"/>
  <c r="I66" i="306" s="1"/>
  <c r="F51" i="306"/>
  <c r="F44" i="306"/>
  <c r="F43" i="306"/>
  <c r="F38" i="306"/>
  <c r="F37" i="306"/>
  <c r="F35" i="306"/>
  <c r="D34" i="306"/>
  <c r="F34" i="306" s="1"/>
  <c r="D27" i="306"/>
  <c r="A27" i="306"/>
  <c r="D26" i="306"/>
  <c r="D30" i="306" s="1"/>
  <c r="F30" i="306" s="1"/>
  <c r="A26" i="306"/>
  <c r="D14" i="306"/>
  <c r="D13" i="306"/>
  <c r="AD66" i="305"/>
  <c r="AC66" i="305"/>
  <c r="AB66" i="305"/>
  <c r="Y14" i="24" s="1"/>
  <c r="Y66" i="305"/>
  <c r="U66" i="305"/>
  <c r="N66" i="305"/>
  <c r="M66" i="305"/>
  <c r="L66" i="305"/>
  <c r="I14" i="24" s="1"/>
  <c r="AA64" i="305"/>
  <c r="S64" i="305"/>
  <c r="K64" i="305"/>
  <c r="J64" i="305"/>
  <c r="I64" i="305"/>
  <c r="E64" i="305"/>
  <c r="X64" i="305" s="1"/>
  <c r="AA63" i="305"/>
  <c r="X63" i="305"/>
  <c r="W63" i="305" s="1"/>
  <c r="S63" i="305"/>
  <c r="K63" i="305"/>
  <c r="J63" i="305"/>
  <c r="I63" i="305"/>
  <c r="F63" i="305"/>
  <c r="AA62" i="305"/>
  <c r="X62" i="305"/>
  <c r="W62" i="305" s="1"/>
  <c r="S62" i="305"/>
  <c r="K62" i="305"/>
  <c r="J62" i="305"/>
  <c r="I62" i="305"/>
  <c r="F62" i="305"/>
  <c r="AA61" i="305"/>
  <c r="X61" i="305"/>
  <c r="W61" i="305" s="1"/>
  <c r="S61" i="305"/>
  <c r="K61" i="305"/>
  <c r="J61" i="305"/>
  <c r="I61" i="305"/>
  <c r="F61" i="305"/>
  <c r="AA60" i="305"/>
  <c r="X60" i="305"/>
  <c r="W60" i="305" s="1"/>
  <c r="S60" i="305"/>
  <c r="O60" i="305"/>
  <c r="K60" i="305"/>
  <c r="J60" i="305"/>
  <c r="I60" i="305"/>
  <c r="F60" i="305"/>
  <c r="AA59" i="305"/>
  <c r="W59" i="305"/>
  <c r="S59" i="305"/>
  <c r="R59" i="305"/>
  <c r="O59" i="305" s="1"/>
  <c r="K59" i="305"/>
  <c r="AA58" i="305"/>
  <c r="Z66" i="305"/>
  <c r="W58" i="305"/>
  <c r="S58" i="305"/>
  <c r="O58" i="305"/>
  <c r="K58" i="305"/>
  <c r="I58" i="305"/>
  <c r="H58" i="305"/>
  <c r="F58" i="305"/>
  <c r="AA57" i="305"/>
  <c r="W57" i="305"/>
  <c r="S57" i="305"/>
  <c r="O57" i="305"/>
  <c r="K57" i="305"/>
  <c r="J57" i="305"/>
  <c r="I57" i="305"/>
  <c r="H57" i="305"/>
  <c r="F57" i="305"/>
  <c r="AA56" i="305"/>
  <c r="W56" i="305"/>
  <c r="S56" i="305"/>
  <c r="R56" i="305"/>
  <c r="O56" i="305" s="1"/>
  <c r="K56" i="305"/>
  <c r="AA55" i="305"/>
  <c r="W55" i="305"/>
  <c r="S55" i="305"/>
  <c r="O55" i="305"/>
  <c r="K55" i="305"/>
  <c r="J55" i="305"/>
  <c r="I55" i="305"/>
  <c r="H55" i="305"/>
  <c r="G55" i="305" s="1"/>
  <c r="F55" i="305"/>
  <c r="AA54" i="305"/>
  <c r="W54" i="305"/>
  <c r="S54" i="305"/>
  <c r="O54" i="305"/>
  <c r="K54" i="305"/>
  <c r="I54" i="305"/>
  <c r="F54" i="305"/>
  <c r="AA53" i="305"/>
  <c r="W53" i="305"/>
  <c r="S53" i="305"/>
  <c r="R53" i="305"/>
  <c r="O53" i="305"/>
  <c r="K53" i="305"/>
  <c r="AA52" i="305"/>
  <c r="W52" i="305"/>
  <c r="S52" i="305"/>
  <c r="O52" i="305"/>
  <c r="K52" i="305"/>
  <c r="J52" i="305"/>
  <c r="I52" i="305"/>
  <c r="H52" i="305"/>
  <c r="G52" i="305" s="1"/>
  <c r="F52" i="305"/>
  <c r="AA51" i="305"/>
  <c r="W51" i="305"/>
  <c r="T66" i="305"/>
  <c r="Q14" i="24" s="1"/>
  <c r="J51" i="305"/>
  <c r="I51" i="305"/>
  <c r="I66" i="305" s="1"/>
  <c r="F51" i="305"/>
  <c r="O51" i="305" s="1"/>
  <c r="F44" i="305"/>
  <c r="F43" i="305"/>
  <c r="F38" i="305"/>
  <c r="F37" i="305"/>
  <c r="F35" i="305"/>
  <c r="D34" i="305"/>
  <c r="F34" i="305" s="1"/>
  <c r="D27" i="305"/>
  <c r="A27" i="305"/>
  <c r="D26" i="305"/>
  <c r="D42" i="305" s="1"/>
  <c r="F42" i="305" s="1"/>
  <c r="A26" i="305"/>
  <c r="D14" i="305"/>
  <c r="D13" i="305"/>
  <c r="AD66" i="303"/>
  <c r="AC66" i="303"/>
  <c r="Z66" i="303"/>
  <c r="Y66" i="303"/>
  <c r="U66" i="303"/>
  <c r="N66" i="303"/>
  <c r="M66" i="303"/>
  <c r="AA64" i="303"/>
  <c r="S64" i="303"/>
  <c r="K64" i="303"/>
  <c r="J64" i="303"/>
  <c r="I64" i="303"/>
  <c r="E64" i="303"/>
  <c r="X64" i="303" s="1"/>
  <c r="AA63" i="303"/>
  <c r="X63" i="303"/>
  <c r="H63" i="303" s="1"/>
  <c r="G63" i="303" s="1"/>
  <c r="W63" i="303"/>
  <c r="S63" i="303"/>
  <c r="K63" i="303"/>
  <c r="J63" i="303"/>
  <c r="I63" i="303"/>
  <c r="F63" i="303"/>
  <c r="AA62" i="303"/>
  <c r="X62" i="303"/>
  <c r="W62" i="303" s="1"/>
  <c r="S62" i="303"/>
  <c r="K62" i="303"/>
  <c r="J62" i="303"/>
  <c r="I62" i="303"/>
  <c r="F62" i="303"/>
  <c r="AA61" i="303"/>
  <c r="X61" i="303"/>
  <c r="H61" i="303" s="1"/>
  <c r="G61" i="303" s="1"/>
  <c r="S61" i="303"/>
  <c r="K61" i="303"/>
  <c r="J61" i="303"/>
  <c r="I61" i="303"/>
  <c r="F61" i="303"/>
  <c r="AA60" i="303"/>
  <c r="X60" i="303"/>
  <c r="W60" i="303" s="1"/>
  <c r="S60" i="303"/>
  <c r="O60" i="303"/>
  <c r="K60" i="303"/>
  <c r="J60" i="303"/>
  <c r="I60" i="303"/>
  <c r="F60" i="303"/>
  <c r="AA59" i="303"/>
  <c r="W59" i="303"/>
  <c r="S59" i="303"/>
  <c r="R59" i="303"/>
  <c r="O59" i="303"/>
  <c r="K59" i="303"/>
  <c r="AA58" i="303"/>
  <c r="W58" i="303"/>
  <c r="V58" i="303"/>
  <c r="J58" i="303" s="1"/>
  <c r="O58" i="303"/>
  <c r="K58" i="303"/>
  <c r="I58" i="303"/>
  <c r="H58" i="303"/>
  <c r="F58" i="303"/>
  <c r="AA57" i="303"/>
  <c r="W57" i="303"/>
  <c r="V57" i="303"/>
  <c r="S57" i="303" s="1"/>
  <c r="O57" i="303"/>
  <c r="K57" i="303"/>
  <c r="I57" i="303"/>
  <c r="H57" i="303"/>
  <c r="F57" i="303"/>
  <c r="AA56" i="303"/>
  <c r="W56" i="303"/>
  <c r="S56" i="303"/>
  <c r="R56" i="303"/>
  <c r="O56" i="303"/>
  <c r="K56" i="303"/>
  <c r="AA55" i="303"/>
  <c r="W55" i="303"/>
  <c r="S55" i="303"/>
  <c r="O55" i="303"/>
  <c r="K55" i="303"/>
  <c r="J55" i="303"/>
  <c r="I55" i="303"/>
  <c r="H55" i="303"/>
  <c r="G55" i="303" s="1"/>
  <c r="F55" i="303"/>
  <c r="AA54" i="303"/>
  <c r="X54" i="303"/>
  <c r="W54" i="303" s="1"/>
  <c r="V54" i="303"/>
  <c r="J54" i="303" s="1"/>
  <c r="O54" i="303"/>
  <c r="K54" i="303"/>
  <c r="I54" i="303"/>
  <c r="H54" i="303"/>
  <c r="G54" i="303" s="1"/>
  <c r="F54" i="303"/>
  <c r="AA53" i="303"/>
  <c r="W53" i="303"/>
  <c r="S53" i="303"/>
  <c r="R53" i="303"/>
  <c r="O53" i="303"/>
  <c r="K53" i="303"/>
  <c r="AA52" i="303"/>
  <c r="W52" i="303"/>
  <c r="S52" i="303"/>
  <c r="O52" i="303"/>
  <c r="K52" i="303"/>
  <c r="J52" i="303"/>
  <c r="I52" i="303"/>
  <c r="H52" i="303"/>
  <c r="G52" i="303" s="1"/>
  <c r="F52" i="303"/>
  <c r="J51" i="303"/>
  <c r="I51" i="303"/>
  <c r="I66" i="303" s="1"/>
  <c r="F51" i="303"/>
  <c r="F44" i="303"/>
  <c r="F43" i="303"/>
  <c r="D42" i="303"/>
  <c r="F42" i="303" s="1"/>
  <c r="F38" i="303"/>
  <c r="F37" i="303"/>
  <c r="F35" i="303"/>
  <c r="D31" i="303"/>
  <c r="F31" i="303" s="1"/>
  <c r="D30" i="303"/>
  <c r="F30" i="303" s="1"/>
  <c r="D29" i="303"/>
  <c r="F29" i="303" s="1"/>
  <c r="D27" i="303"/>
  <c r="D34" i="303" s="1"/>
  <c r="F34" i="303" s="1"/>
  <c r="A27" i="303"/>
  <c r="D26" i="303"/>
  <c r="D41" i="303" s="1"/>
  <c r="F41" i="303" s="1"/>
  <c r="F40" i="303" s="1"/>
  <c r="A26" i="303"/>
  <c r="D14" i="303"/>
  <c r="D13" i="303"/>
  <c r="AD66" i="302"/>
  <c r="AC66" i="302"/>
  <c r="AB66" i="302"/>
  <c r="Y66" i="302"/>
  <c r="U66" i="302"/>
  <c r="N66" i="302"/>
  <c r="M66" i="302"/>
  <c r="L66" i="302"/>
  <c r="AA64" i="302"/>
  <c r="S64" i="302"/>
  <c r="K64" i="302"/>
  <c r="J64" i="302"/>
  <c r="I64" i="302"/>
  <c r="E64" i="302"/>
  <c r="AA63" i="302"/>
  <c r="W63" i="302"/>
  <c r="S63" i="302"/>
  <c r="K63" i="302"/>
  <c r="J63" i="302"/>
  <c r="I63" i="302"/>
  <c r="H63" i="302"/>
  <c r="G63" i="302" s="1"/>
  <c r="F63" i="302"/>
  <c r="AA62" i="302"/>
  <c r="H62" i="302"/>
  <c r="G62" i="302" s="1"/>
  <c r="W62" i="302"/>
  <c r="S62" i="302"/>
  <c r="K62" i="302"/>
  <c r="J62" i="302"/>
  <c r="I62" i="302"/>
  <c r="F62" i="302"/>
  <c r="AA61" i="302"/>
  <c r="W61" i="302"/>
  <c r="S61" i="302"/>
  <c r="K61" i="302"/>
  <c r="J61" i="302"/>
  <c r="I61" i="302"/>
  <c r="H61" i="302"/>
  <c r="G61" i="302" s="1"/>
  <c r="F61" i="302"/>
  <c r="AA60" i="302"/>
  <c r="H60" i="302"/>
  <c r="G60" i="302" s="1"/>
  <c r="S60" i="302"/>
  <c r="O60" i="302"/>
  <c r="K60" i="302"/>
  <c r="J60" i="302"/>
  <c r="I60" i="302"/>
  <c r="F60" i="302"/>
  <c r="AA59" i="302"/>
  <c r="W59" i="302"/>
  <c r="S59" i="302"/>
  <c r="R59" i="302"/>
  <c r="O59" i="302" s="1"/>
  <c r="K59" i="302"/>
  <c r="AA58" i="302"/>
  <c r="W58" i="302"/>
  <c r="J58" i="302"/>
  <c r="S58" i="302"/>
  <c r="O58" i="302"/>
  <c r="K58" i="302"/>
  <c r="I58" i="302"/>
  <c r="H58" i="302"/>
  <c r="F58" i="302"/>
  <c r="AA57" i="302"/>
  <c r="W57" i="302"/>
  <c r="S57" i="302"/>
  <c r="O57" i="302"/>
  <c r="K57" i="302"/>
  <c r="I57" i="302"/>
  <c r="H57" i="302"/>
  <c r="F57" i="302"/>
  <c r="AA56" i="302"/>
  <c r="W56" i="302"/>
  <c r="S56" i="302"/>
  <c r="R56" i="302"/>
  <c r="O56" i="302"/>
  <c r="K56" i="302"/>
  <c r="AA55" i="302"/>
  <c r="W55" i="302"/>
  <c r="S55" i="302"/>
  <c r="O55" i="302"/>
  <c r="K55" i="302"/>
  <c r="J55" i="302"/>
  <c r="I55" i="302"/>
  <c r="H55" i="302"/>
  <c r="G55" i="302"/>
  <c r="F55" i="302"/>
  <c r="AA54" i="302"/>
  <c r="W54" i="302"/>
  <c r="V66" i="302"/>
  <c r="O54" i="302"/>
  <c r="K54" i="302"/>
  <c r="I54" i="302"/>
  <c r="F54" i="302"/>
  <c r="AA53" i="302"/>
  <c r="W53" i="302"/>
  <c r="S53" i="302"/>
  <c r="R53" i="302"/>
  <c r="O53" i="302" s="1"/>
  <c r="K53" i="302"/>
  <c r="AA52" i="302"/>
  <c r="W52" i="302"/>
  <c r="S52" i="302"/>
  <c r="O52" i="302"/>
  <c r="K52" i="302"/>
  <c r="K66" i="302" s="1"/>
  <c r="J52" i="302"/>
  <c r="I52" i="302"/>
  <c r="H52" i="302"/>
  <c r="G52" i="302" s="1"/>
  <c r="F52" i="302"/>
  <c r="AA51" i="302"/>
  <c r="AA66" i="302" s="1"/>
  <c r="W51" i="302"/>
  <c r="T66" i="302"/>
  <c r="O51" i="302"/>
  <c r="J51" i="302"/>
  <c r="I51" i="302"/>
  <c r="I66" i="302" s="1"/>
  <c r="F51" i="302"/>
  <c r="R51" i="302" s="1"/>
  <c r="R66" i="302" s="1"/>
  <c r="F44" i="302"/>
  <c r="F43" i="302"/>
  <c r="F38" i="302"/>
  <c r="F37" i="302"/>
  <c r="F35" i="302"/>
  <c r="D27" i="302"/>
  <c r="D34" i="302" s="1"/>
  <c r="F34" i="302" s="1"/>
  <c r="A27" i="302"/>
  <c r="D26" i="302"/>
  <c r="D32" i="302" s="1"/>
  <c r="F32" i="302" s="1"/>
  <c r="A26" i="302"/>
  <c r="D14" i="302"/>
  <c r="D13" i="302"/>
  <c r="F44" i="301"/>
  <c r="F43" i="301"/>
  <c r="D42" i="301"/>
  <c r="F42" i="301" s="1"/>
  <c r="F38" i="301"/>
  <c r="F37" i="301"/>
  <c r="F35" i="301"/>
  <c r="D34" i="301"/>
  <c r="F34" i="301" s="1"/>
  <c r="D41" i="301"/>
  <c r="F41" i="301" s="1"/>
  <c r="F40" i="301" s="1"/>
  <c r="AD66" i="35"/>
  <c r="AC66" i="35"/>
  <c r="AB66" i="35"/>
  <c r="Y66" i="35"/>
  <c r="U66" i="35"/>
  <c r="N66" i="35"/>
  <c r="M66" i="35"/>
  <c r="L66" i="35"/>
  <c r="AA64" i="35"/>
  <c r="S64" i="35"/>
  <c r="K64" i="35"/>
  <c r="I64" i="35"/>
  <c r="F64" i="35"/>
  <c r="AA63" i="35"/>
  <c r="H63" i="35"/>
  <c r="G63" i="35" s="1"/>
  <c r="W63" i="35"/>
  <c r="S63" i="35"/>
  <c r="K63" i="35"/>
  <c r="J63" i="35"/>
  <c r="I63" i="35"/>
  <c r="F63" i="35"/>
  <c r="AA62" i="35"/>
  <c r="H62" i="35"/>
  <c r="S62" i="35"/>
  <c r="K62" i="35"/>
  <c r="J62" i="35"/>
  <c r="I62" i="35"/>
  <c r="F62" i="35"/>
  <c r="AA61" i="35"/>
  <c r="H61" i="35"/>
  <c r="S61" i="35"/>
  <c r="K61" i="35"/>
  <c r="J61" i="35"/>
  <c r="I61" i="35"/>
  <c r="F61" i="35"/>
  <c r="AA60" i="35"/>
  <c r="H60" i="35"/>
  <c r="W60" i="35"/>
  <c r="S60" i="35"/>
  <c r="O60" i="35"/>
  <c r="K60" i="35"/>
  <c r="J60" i="35"/>
  <c r="I60" i="35"/>
  <c r="F60" i="35"/>
  <c r="AA59" i="35"/>
  <c r="W59" i="35"/>
  <c r="S59" i="35"/>
  <c r="R59" i="35"/>
  <c r="O59" i="35" s="1"/>
  <c r="K59" i="35"/>
  <c r="AA58" i="35"/>
  <c r="W58" i="35"/>
  <c r="V58" i="35"/>
  <c r="S58" i="35" s="1"/>
  <c r="O58" i="35"/>
  <c r="K58" i="35"/>
  <c r="I58" i="35"/>
  <c r="H58" i="35"/>
  <c r="F58" i="35"/>
  <c r="AA57" i="35"/>
  <c r="W57" i="35"/>
  <c r="V57" i="35"/>
  <c r="J57" i="35" s="1"/>
  <c r="O57" i="35"/>
  <c r="K57" i="35"/>
  <c r="I57" i="35"/>
  <c r="H57" i="35"/>
  <c r="F57" i="35"/>
  <c r="AA56" i="35"/>
  <c r="W56" i="35"/>
  <c r="S56" i="35"/>
  <c r="R56" i="35"/>
  <c r="O56" i="35"/>
  <c r="K56" i="35"/>
  <c r="AA55" i="35"/>
  <c r="W55" i="35"/>
  <c r="S55" i="35"/>
  <c r="O55" i="35"/>
  <c r="K55" i="35"/>
  <c r="J55" i="35"/>
  <c r="I55" i="35"/>
  <c r="G55" i="35" s="1"/>
  <c r="H55" i="35"/>
  <c r="F55" i="35"/>
  <c r="AA54" i="35"/>
  <c r="H54" i="35"/>
  <c r="O54" i="35"/>
  <c r="K54" i="35"/>
  <c r="I54" i="35"/>
  <c r="F54" i="35"/>
  <c r="AA53" i="35"/>
  <c r="W53" i="35"/>
  <c r="S53" i="35"/>
  <c r="R53" i="35"/>
  <c r="O53" i="35" s="1"/>
  <c r="K53" i="35"/>
  <c r="AA52" i="35"/>
  <c r="W52" i="35"/>
  <c r="S52" i="35"/>
  <c r="O52" i="35"/>
  <c r="K52" i="35"/>
  <c r="J52" i="35"/>
  <c r="I52" i="35"/>
  <c r="G52" i="35" s="1"/>
  <c r="H52" i="35"/>
  <c r="F52" i="35"/>
  <c r="AA51" i="35"/>
  <c r="W51" i="35"/>
  <c r="T51" i="35"/>
  <c r="T66" i="35" s="1"/>
  <c r="R51" i="35"/>
  <c r="I51" i="35"/>
  <c r="F51" i="35"/>
  <c r="F44" i="35"/>
  <c r="F43" i="35"/>
  <c r="F38" i="35"/>
  <c r="F37" i="35"/>
  <c r="F35" i="35"/>
  <c r="D27" i="35"/>
  <c r="D34" i="35" s="1"/>
  <c r="F34" i="35" s="1"/>
  <c r="A27" i="35"/>
  <c r="D26" i="35"/>
  <c r="D42" i="35" s="1"/>
  <c r="F42" i="35" s="1"/>
  <c r="A26" i="35"/>
  <c r="D14" i="35"/>
  <c r="D13" i="35"/>
  <c r="AA65" i="349" l="1"/>
  <c r="X65" i="24" s="1"/>
  <c r="G50" i="349"/>
  <c r="G59" i="349"/>
  <c r="G61" i="349"/>
  <c r="G62" i="349"/>
  <c r="I65" i="349"/>
  <c r="F65" i="24" s="1"/>
  <c r="G65" i="261" s="1"/>
  <c r="K65" i="349"/>
  <c r="H65" i="24" s="1"/>
  <c r="X62" i="353"/>
  <c r="W62" i="353" s="1"/>
  <c r="H58" i="353"/>
  <c r="G58" i="353" s="1"/>
  <c r="H54" i="348"/>
  <c r="Q60" i="24"/>
  <c r="G67" i="348"/>
  <c r="AB50" i="348"/>
  <c r="X50" i="348"/>
  <c r="O72" i="348"/>
  <c r="L64" i="24" s="1"/>
  <c r="K72" i="348"/>
  <c r="H64" i="24" s="1"/>
  <c r="H60" i="24" s="1"/>
  <c r="G55" i="348"/>
  <c r="I72" i="348"/>
  <c r="F64" i="24" s="1"/>
  <c r="G66" i="348"/>
  <c r="G68" i="348"/>
  <c r="AA64" i="347"/>
  <c r="X63" i="24" s="1"/>
  <c r="O64" i="347"/>
  <c r="L63" i="24" s="1"/>
  <c r="AA64" i="346"/>
  <c r="X62" i="24" s="1"/>
  <c r="H52" i="346"/>
  <c r="G52" i="346" s="1"/>
  <c r="J52" i="346"/>
  <c r="AA64" i="340"/>
  <c r="X55" i="24" s="1"/>
  <c r="Y52" i="24"/>
  <c r="Q52" i="24"/>
  <c r="O64" i="340"/>
  <c r="L55" i="24" s="1"/>
  <c r="I52" i="24"/>
  <c r="K64" i="340"/>
  <c r="H55" i="24" s="1"/>
  <c r="S52" i="340"/>
  <c r="AA64" i="339"/>
  <c r="X54" i="24" s="1"/>
  <c r="X52" i="24" s="1"/>
  <c r="O64" i="339"/>
  <c r="L54" i="24" s="1"/>
  <c r="K64" i="339"/>
  <c r="H54" i="24" s="1"/>
  <c r="H52" i="24" s="1"/>
  <c r="L53" i="24"/>
  <c r="W59" i="338"/>
  <c r="X46" i="24"/>
  <c r="Y46" i="24"/>
  <c r="AA64" i="337"/>
  <c r="X51" i="24" s="1"/>
  <c r="Q46" i="24"/>
  <c r="O64" i="336"/>
  <c r="L50" i="24" s="1"/>
  <c r="L46" i="24" s="1"/>
  <c r="AA64" i="332"/>
  <c r="X45" i="24" s="1"/>
  <c r="X42" i="24" s="1"/>
  <c r="G50" i="332"/>
  <c r="Y35" i="24"/>
  <c r="I35" i="24"/>
  <c r="I34" i="24" s="1"/>
  <c r="AA64" i="327"/>
  <c r="X39" i="24" s="1"/>
  <c r="X35" i="24" s="1"/>
  <c r="H59" i="327"/>
  <c r="G59" i="327" s="1"/>
  <c r="N64" i="325"/>
  <c r="K37" i="24" s="1"/>
  <c r="K35" i="24" s="1"/>
  <c r="K34" i="24" s="1"/>
  <c r="K76" i="24" s="1"/>
  <c r="AA64" i="323"/>
  <c r="X33" i="24" s="1"/>
  <c r="AA64" i="321"/>
  <c r="X31" i="24" s="1"/>
  <c r="Y23" i="24"/>
  <c r="Q23" i="24"/>
  <c r="P52" i="308"/>
  <c r="O52" i="308" s="1"/>
  <c r="L52" i="308"/>
  <c r="AB52" i="308"/>
  <c r="X52" i="308"/>
  <c r="W52" i="308" s="1"/>
  <c r="T52" i="308"/>
  <c r="X54" i="307"/>
  <c r="W54" i="307" s="1"/>
  <c r="L54" i="307"/>
  <c r="AB54" i="307"/>
  <c r="T54" i="307"/>
  <c r="P54" i="307"/>
  <c r="O54" i="307" s="1"/>
  <c r="O66" i="307" s="1"/>
  <c r="L16" i="24" s="1"/>
  <c r="W63" i="306"/>
  <c r="W62" i="306"/>
  <c r="H61" i="306"/>
  <c r="G61" i="306" s="1"/>
  <c r="J58" i="306"/>
  <c r="G58" i="306" s="1"/>
  <c r="V66" i="306"/>
  <c r="S15" i="24" s="1"/>
  <c r="S57" i="306"/>
  <c r="G57" i="305"/>
  <c r="K66" i="305"/>
  <c r="H14" i="24" s="1"/>
  <c r="AA66" i="305"/>
  <c r="X14" i="24" s="1"/>
  <c r="H54" i="305"/>
  <c r="AB51" i="303"/>
  <c r="X51" i="303"/>
  <c r="W51" i="303" s="1"/>
  <c r="T51" i="303"/>
  <c r="T66" i="303" s="1"/>
  <c r="Q11" i="24" s="1"/>
  <c r="Q7" i="24" s="1"/>
  <c r="P51" i="303"/>
  <c r="O51" i="303" s="1"/>
  <c r="O66" i="303" s="1"/>
  <c r="L11" i="24" s="1"/>
  <c r="L7" i="24" s="1"/>
  <c r="L51" i="303"/>
  <c r="S51" i="303"/>
  <c r="D42" i="307"/>
  <c r="F42" i="307" s="1"/>
  <c r="D40" i="323"/>
  <c r="F40" i="323" s="1"/>
  <c r="D30" i="307"/>
  <c r="F30" i="307" s="1"/>
  <c r="D27" i="323"/>
  <c r="F27" i="323" s="1"/>
  <c r="D28" i="325"/>
  <c r="F28" i="325" s="1"/>
  <c r="D28" i="323"/>
  <c r="F28" i="323" s="1"/>
  <c r="D29" i="325"/>
  <c r="F29" i="325" s="1"/>
  <c r="F44" i="325" s="1"/>
  <c r="D31" i="307"/>
  <c r="F31" i="307" s="1"/>
  <c r="D29" i="323"/>
  <c r="F29" i="323" s="1"/>
  <c r="D29" i="301"/>
  <c r="F29" i="301" s="1"/>
  <c r="H61" i="355"/>
  <c r="G61" i="355" s="1"/>
  <c r="W60" i="355"/>
  <c r="W64" i="355" s="1"/>
  <c r="H62" i="355"/>
  <c r="G62" i="355" s="1"/>
  <c r="F64" i="355"/>
  <c r="V64" i="355"/>
  <c r="H52" i="355"/>
  <c r="X64" i="355"/>
  <c r="W61" i="354"/>
  <c r="W64" i="354" s="1"/>
  <c r="H59" i="354"/>
  <c r="G59" i="354" s="1"/>
  <c r="H62" i="354"/>
  <c r="G62" i="354" s="1"/>
  <c r="X64" i="354"/>
  <c r="S55" i="354"/>
  <c r="F64" i="354"/>
  <c r="AA64" i="353"/>
  <c r="H52" i="353"/>
  <c r="V64" i="353"/>
  <c r="W60" i="353"/>
  <c r="W59" i="353"/>
  <c r="G56" i="353"/>
  <c r="F64" i="353"/>
  <c r="S55" i="353"/>
  <c r="X64" i="353"/>
  <c r="U71" i="24" s="1"/>
  <c r="U67" i="24" s="1"/>
  <c r="U66" i="24" s="1"/>
  <c r="G52" i="353"/>
  <c r="V64" i="352"/>
  <c r="G56" i="352"/>
  <c r="J55" i="352"/>
  <c r="G55" i="352" s="1"/>
  <c r="W61" i="352"/>
  <c r="W60" i="352"/>
  <c r="W59" i="352"/>
  <c r="H58" i="352"/>
  <c r="G58" i="352" s="1"/>
  <c r="G56" i="351"/>
  <c r="J64" i="351"/>
  <c r="G52" i="351"/>
  <c r="W63" i="349"/>
  <c r="H63" i="349"/>
  <c r="G63" i="349" s="1"/>
  <c r="F65" i="349"/>
  <c r="F63" i="349"/>
  <c r="W59" i="349"/>
  <c r="W65" i="349" s="1"/>
  <c r="T65" i="24" s="1"/>
  <c r="X65" i="349"/>
  <c r="U65" i="24" s="1"/>
  <c r="V65" i="349"/>
  <c r="S57" i="349"/>
  <c r="J53" i="349"/>
  <c r="G53" i="349" s="1"/>
  <c r="S53" i="349"/>
  <c r="H69" i="348"/>
  <c r="G69" i="348" s="1"/>
  <c r="J60" i="348"/>
  <c r="G60" i="348" s="1"/>
  <c r="J59" i="348"/>
  <c r="G59" i="348" s="1"/>
  <c r="V72" i="348"/>
  <c r="S64" i="24" s="1"/>
  <c r="W61" i="347"/>
  <c r="H58" i="347"/>
  <c r="G58" i="347" s="1"/>
  <c r="F62" i="347"/>
  <c r="F64" i="347" s="1"/>
  <c r="V64" i="347"/>
  <c r="S55" i="347"/>
  <c r="H52" i="347"/>
  <c r="G52" i="347" s="1"/>
  <c r="J52" i="347"/>
  <c r="W60" i="346"/>
  <c r="H59" i="346"/>
  <c r="G59" i="346" s="1"/>
  <c r="S55" i="346"/>
  <c r="V64" i="346"/>
  <c r="S62" i="24" s="1"/>
  <c r="W61" i="345"/>
  <c r="H62" i="345"/>
  <c r="G62" i="345" s="1"/>
  <c r="F64" i="345"/>
  <c r="H52" i="345"/>
  <c r="G52" i="345" s="1"/>
  <c r="J52" i="345"/>
  <c r="V64" i="345"/>
  <c r="W61" i="344"/>
  <c r="W59" i="344"/>
  <c r="W62" i="344"/>
  <c r="X64" i="344"/>
  <c r="U59" i="24" s="1"/>
  <c r="H62" i="344"/>
  <c r="G62" i="344" s="1"/>
  <c r="J56" i="344"/>
  <c r="G56" i="344" s="1"/>
  <c r="S55" i="344"/>
  <c r="S52" i="344"/>
  <c r="G52" i="344"/>
  <c r="F64" i="344"/>
  <c r="H52" i="343"/>
  <c r="G52" i="343" s="1"/>
  <c r="H61" i="343"/>
  <c r="G61" i="343" s="1"/>
  <c r="S56" i="343"/>
  <c r="V64" i="343"/>
  <c r="O64" i="342"/>
  <c r="W61" i="342"/>
  <c r="W60" i="342"/>
  <c r="V64" i="342"/>
  <c r="S56" i="342"/>
  <c r="J52" i="342"/>
  <c r="G52" i="342" s="1"/>
  <c r="S52" i="342"/>
  <c r="W61" i="341"/>
  <c r="W60" i="341"/>
  <c r="X62" i="341"/>
  <c r="X64" i="341"/>
  <c r="H58" i="341"/>
  <c r="G58" i="341" s="1"/>
  <c r="S52" i="341"/>
  <c r="W52" i="341"/>
  <c r="G52" i="341"/>
  <c r="V64" i="341"/>
  <c r="F64" i="341"/>
  <c r="W61" i="340"/>
  <c r="W60" i="340"/>
  <c r="S56" i="340"/>
  <c r="G56" i="340"/>
  <c r="V64" i="340"/>
  <c r="S55" i="24" s="1"/>
  <c r="H52" i="340"/>
  <c r="G52" i="340" s="1"/>
  <c r="H61" i="339"/>
  <c r="G61" i="339" s="1"/>
  <c r="H60" i="339"/>
  <c r="G60" i="339" s="1"/>
  <c r="J56" i="339"/>
  <c r="G56" i="339"/>
  <c r="V64" i="339"/>
  <c r="S54" i="24" s="1"/>
  <c r="H52" i="339"/>
  <c r="W61" i="338"/>
  <c r="W60" i="338"/>
  <c r="V64" i="338"/>
  <c r="S55" i="338"/>
  <c r="H52" i="338"/>
  <c r="S52" i="338"/>
  <c r="H61" i="337"/>
  <c r="G61" i="337" s="1"/>
  <c r="H60" i="337"/>
  <c r="G60" i="337" s="1"/>
  <c r="H59" i="337"/>
  <c r="G59" i="337" s="1"/>
  <c r="J56" i="337"/>
  <c r="G56" i="337" s="1"/>
  <c r="V64" i="337"/>
  <c r="H52" i="337"/>
  <c r="H61" i="336"/>
  <c r="G61" i="336" s="1"/>
  <c r="W60" i="336"/>
  <c r="W59" i="336"/>
  <c r="X64" i="336"/>
  <c r="U50" i="24" s="1"/>
  <c r="G56" i="336"/>
  <c r="J56" i="336"/>
  <c r="V64" i="336"/>
  <c r="F64" i="336"/>
  <c r="W60" i="335"/>
  <c r="X62" i="335"/>
  <c r="X64" i="335" s="1"/>
  <c r="H58" i="335"/>
  <c r="G58" i="335" s="1"/>
  <c r="J56" i="335"/>
  <c r="G56" i="335" s="1"/>
  <c r="F64" i="335"/>
  <c r="V64" i="335"/>
  <c r="J52" i="335"/>
  <c r="W61" i="334"/>
  <c r="W60" i="334"/>
  <c r="G56" i="334"/>
  <c r="V64" i="334"/>
  <c r="S64" i="334"/>
  <c r="J52" i="334"/>
  <c r="G52" i="334" s="1"/>
  <c r="F64" i="333"/>
  <c r="G52" i="333"/>
  <c r="W60" i="332"/>
  <c r="H58" i="332"/>
  <c r="G58" i="332" s="1"/>
  <c r="F64" i="332"/>
  <c r="F62" i="332"/>
  <c r="V64" i="332"/>
  <c r="J52" i="332"/>
  <c r="G52" i="332" s="1"/>
  <c r="W52" i="332"/>
  <c r="O64" i="331"/>
  <c r="G56" i="331"/>
  <c r="H52" i="331"/>
  <c r="J52" i="331"/>
  <c r="V64" i="331"/>
  <c r="H52" i="330"/>
  <c r="H61" i="330"/>
  <c r="G61" i="330" s="1"/>
  <c r="W60" i="330"/>
  <c r="H58" i="330"/>
  <c r="G58" i="330" s="1"/>
  <c r="X62" i="330"/>
  <c r="X64" i="330" s="1"/>
  <c r="G56" i="330"/>
  <c r="V64" i="330"/>
  <c r="F64" i="330"/>
  <c r="H61" i="329"/>
  <c r="G61" i="329" s="1"/>
  <c r="W60" i="329"/>
  <c r="W59" i="329"/>
  <c r="H58" i="329"/>
  <c r="G58" i="329" s="1"/>
  <c r="X62" i="329"/>
  <c r="X64" i="329" s="1"/>
  <c r="U41" i="24" s="1"/>
  <c r="S55" i="329"/>
  <c r="V64" i="329"/>
  <c r="S41" i="24" s="1"/>
  <c r="S35" i="24" s="1"/>
  <c r="H52" i="329"/>
  <c r="F64" i="329"/>
  <c r="J52" i="329"/>
  <c r="H61" i="328"/>
  <c r="G61" i="328" s="1"/>
  <c r="W60" i="328"/>
  <c r="H59" i="328"/>
  <c r="G59" i="328" s="1"/>
  <c r="S56" i="328"/>
  <c r="J55" i="328"/>
  <c r="G55" i="328" s="1"/>
  <c r="W61" i="327"/>
  <c r="W60" i="327"/>
  <c r="H58" i="327"/>
  <c r="G58" i="327" s="1"/>
  <c r="F64" i="327"/>
  <c r="S55" i="327"/>
  <c r="G52" i="327"/>
  <c r="V64" i="327"/>
  <c r="W61" i="326"/>
  <c r="W60" i="326"/>
  <c r="V64" i="326"/>
  <c r="H52" i="326"/>
  <c r="J52" i="326"/>
  <c r="G52" i="325"/>
  <c r="K64" i="324"/>
  <c r="H52" i="324"/>
  <c r="H61" i="323"/>
  <c r="G61" i="323" s="1"/>
  <c r="H60" i="323"/>
  <c r="G60" i="323" s="1"/>
  <c r="V64" i="323"/>
  <c r="S33" i="24" s="1"/>
  <c r="S23" i="24" s="1"/>
  <c r="J52" i="323"/>
  <c r="H52" i="323"/>
  <c r="G52" i="323" s="1"/>
  <c r="W60" i="322"/>
  <c r="W59" i="322"/>
  <c r="S55" i="322"/>
  <c r="V64" i="322"/>
  <c r="G52" i="322"/>
  <c r="W61" i="321"/>
  <c r="W64" i="321" s="1"/>
  <c r="T31" i="24" s="1"/>
  <c r="W59" i="321"/>
  <c r="H58" i="321"/>
  <c r="G58" i="321" s="1"/>
  <c r="S56" i="321"/>
  <c r="G56" i="321"/>
  <c r="V64" i="321"/>
  <c r="S55" i="321"/>
  <c r="J64" i="321"/>
  <c r="S52" i="321"/>
  <c r="G52" i="321"/>
  <c r="W61" i="320"/>
  <c r="H60" i="320"/>
  <c r="G60" i="320" s="1"/>
  <c r="X62" i="320"/>
  <c r="W62" i="320" s="1"/>
  <c r="H58" i="320"/>
  <c r="G58" i="320" s="1"/>
  <c r="H52" i="320"/>
  <c r="G52" i="320" s="1"/>
  <c r="F64" i="320"/>
  <c r="J52" i="320"/>
  <c r="W60" i="319"/>
  <c r="W59" i="319"/>
  <c r="X62" i="319"/>
  <c r="J56" i="319"/>
  <c r="G56" i="319" s="1"/>
  <c r="V64" i="319"/>
  <c r="W52" i="319"/>
  <c r="F64" i="319"/>
  <c r="W61" i="318"/>
  <c r="W60" i="318"/>
  <c r="V64" i="318"/>
  <c r="H52" i="318"/>
  <c r="J52" i="318"/>
  <c r="W60" i="317"/>
  <c r="H58" i="317"/>
  <c r="G58" i="317" s="1"/>
  <c r="J56" i="317"/>
  <c r="G56" i="317" s="1"/>
  <c r="V64" i="317"/>
  <c r="S55" i="317"/>
  <c r="J52" i="317"/>
  <c r="G52" i="317" s="1"/>
  <c r="S52" i="317"/>
  <c r="H61" i="316"/>
  <c r="G61" i="316" s="1"/>
  <c r="W60" i="316"/>
  <c r="J56" i="316"/>
  <c r="G56" i="316" s="1"/>
  <c r="S55" i="316"/>
  <c r="H52" i="316"/>
  <c r="J52" i="316"/>
  <c r="H61" i="315"/>
  <c r="G61" i="315" s="1"/>
  <c r="W60" i="315"/>
  <c r="S55" i="315"/>
  <c r="H52" i="315"/>
  <c r="G52" i="315" s="1"/>
  <c r="V64" i="315"/>
  <c r="W59" i="314"/>
  <c r="W64" i="314" s="1"/>
  <c r="H62" i="314"/>
  <c r="G62" i="314" s="1"/>
  <c r="X64" i="314"/>
  <c r="S55" i="314"/>
  <c r="V64" i="314"/>
  <c r="G52" i="314"/>
  <c r="F64" i="314"/>
  <c r="O64" i="313"/>
  <c r="G56" i="313"/>
  <c r="H61" i="313"/>
  <c r="G61" i="313" s="1"/>
  <c r="W60" i="313"/>
  <c r="W64" i="313" s="1"/>
  <c r="W59" i="313"/>
  <c r="H58" i="313"/>
  <c r="G58" i="313" s="1"/>
  <c r="H62" i="313"/>
  <c r="G62" i="313" s="1"/>
  <c r="X64" i="313"/>
  <c r="J55" i="313"/>
  <c r="G55" i="313" s="1"/>
  <c r="V64" i="313"/>
  <c r="H52" i="313"/>
  <c r="G50" i="312"/>
  <c r="W61" i="312"/>
  <c r="W64" i="312" s="1"/>
  <c r="W60" i="312"/>
  <c r="W58" i="312"/>
  <c r="G56" i="312"/>
  <c r="S52" i="312"/>
  <c r="J52" i="312"/>
  <c r="G52" i="312" s="1"/>
  <c r="O64" i="311"/>
  <c r="H61" i="311"/>
  <c r="G61" i="311" s="1"/>
  <c r="W60" i="311"/>
  <c r="F62" i="311"/>
  <c r="S55" i="311"/>
  <c r="V64" i="311"/>
  <c r="H52" i="311"/>
  <c r="G52" i="311" s="1"/>
  <c r="G55" i="309"/>
  <c r="K64" i="309"/>
  <c r="G50" i="309"/>
  <c r="O64" i="309"/>
  <c r="I64" i="309"/>
  <c r="W60" i="309"/>
  <c r="W64" i="309" s="1"/>
  <c r="H59" i="309"/>
  <c r="G59" i="309" s="1"/>
  <c r="W62" i="309"/>
  <c r="H62" i="309"/>
  <c r="G62" i="309" s="1"/>
  <c r="F62" i="309"/>
  <c r="F64" i="309" s="1"/>
  <c r="J56" i="309"/>
  <c r="G56" i="309"/>
  <c r="S55" i="309"/>
  <c r="V64" i="309"/>
  <c r="H52" i="309"/>
  <c r="J52" i="309"/>
  <c r="X64" i="309"/>
  <c r="V64" i="308"/>
  <c r="F66" i="307"/>
  <c r="G58" i="307"/>
  <c r="H63" i="305"/>
  <c r="G63" i="305" s="1"/>
  <c r="H62" i="305"/>
  <c r="G62" i="305" s="1"/>
  <c r="H61" i="305"/>
  <c r="G61" i="305" s="1"/>
  <c r="J58" i="305"/>
  <c r="G58" i="305" s="1"/>
  <c r="S54" i="303"/>
  <c r="G58" i="303"/>
  <c r="J57" i="303"/>
  <c r="J66" i="303" s="1"/>
  <c r="H62" i="303"/>
  <c r="G62" i="303" s="1"/>
  <c r="W61" i="303"/>
  <c r="S54" i="302"/>
  <c r="H54" i="302"/>
  <c r="J54" i="302"/>
  <c r="H54" i="301"/>
  <c r="AB64" i="301"/>
  <c r="AA64" i="301" s="1"/>
  <c r="AB61" i="301"/>
  <c r="AA61" i="301" s="1"/>
  <c r="F66" i="301"/>
  <c r="O54" i="301"/>
  <c r="O66" i="301" s="1"/>
  <c r="J54" i="301"/>
  <c r="G54" i="301" s="1"/>
  <c r="S63" i="301"/>
  <c r="H60" i="301"/>
  <c r="G60" i="301" s="1"/>
  <c r="T62" i="301"/>
  <c r="AB63" i="301"/>
  <c r="AA63" i="301" s="1"/>
  <c r="AA66" i="301" s="1"/>
  <c r="R66" i="301"/>
  <c r="X62" i="301"/>
  <c r="W62" i="301" s="1"/>
  <c r="W66" i="301" s="1"/>
  <c r="T64" i="301"/>
  <c r="H51" i="301"/>
  <c r="T61" i="301"/>
  <c r="AA66" i="35"/>
  <c r="G61" i="35"/>
  <c r="R64" i="35"/>
  <c r="J64" i="35" s="1"/>
  <c r="V66" i="35"/>
  <c r="S57" i="35"/>
  <c r="S54" i="35"/>
  <c r="W54" i="35"/>
  <c r="J54" i="35"/>
  <c r="G54" i="35" s="1"/>
  <c r="O64" i="355"/>
  <c r="D29" i="355"/>
  <c r="F29" i="355" s="1"/>
  <c r="S49" i="355"/>
  <c r="J52" i="355"/>
  <c r="G52" i="355" s="1"/>
  <c r="D30" i="355"/>
  <c r="F30" i="355" s="1"/>
  <c r="D39" i="355"/>
  <c r="F39" i="355" s="1"/>
  <c r="F38" i="355" s="1"/>
  <c r="H49" i="355"/>
  <c r="S52" i="355"/>
  <c r="R64" i="355"/>
  <c r="D27" i="355"/>
  <c r="F27" i="355" s="1"/>
  <c r="D40" i="355"/>
  <c r="F40" i="355" s="1"/>
  <c r="J49" i="355"/>
  <c r="J64" i="355" s="1"/>
  <c r="D29" i="354"/>
  <c r="F29" i="354" s="1"/>
  <c r="S49" i="354"/>
  <c r="S64" i="354" s="1"/>
  <c r="D30" i="354"/>
  <c r="F30" i="354" s="1"/>
  <c r="D39" i="354"/>
  <c r="F39" i="354" s="1"/>
  <c r="F38" i="354" s="1"/>
  <c r="S56" i="354"/>
  <c r="H49" i="354"/>
  <c r="R64" i="354"/>
  <c r="D27" i="354"/>
  <c r="F27" i="354" s="1"/>
  <c r="D40" i="354"/>
  <c r="F40" i="354" s="1"/>
  <c r="J49" i="354"/>
  <c r="J64" i="354" s="1"/>
  <c r="D29" i="353"/>
  <c r="F29" i="353" s="1"/>
  <c r="S49" i="353"/>
  <c r="D30" i="353"/>
  <c r="F30" i="353" s="1"/>
  <c r="D39" i="353"/>
  <c r="F39" i="353" s="1"/>
  <c r="F38" i="353" s="1"/>
  <c r="S56" i="353"/>
  <c r="H49" i="353"/>
  <c r="R64" i="353"/>
  <c r="D27" i="353"/>
  <c r="F27" i="353" s="1"/>
  <c r="D40" i="353"/>
  <c r="F40" i="353" s="1"/>
  <c r="J49" i="353"/>
  <c r="J64" i="353" s="1"/>
  <c r="W62" i="352"/>
  <c r="H62" i="352"/>
  <c r="G62" i="352" s="1"/>
  <c r="X64" i="352"/>
  <c r="O64" i="352"/>
  <c r="D29" i="352"/>
  <c r="F29" i="352" s="1"/>
  <c r="S49" i="352"/>
  <c r="S64" i="352" s="1"/>
  <c r="J52" i="352"/>
  <c r="J64" i="352" s="1"/>
  <c r="D30" i="352"/>
  <c r="F30" i="352" s="1"/>
  <c r="D39" i="352"/>
  <c r="F39" i="352" s="1"/>
  <c r="F38" i="352" s="1"/>
  <c r="H49" i="352"/>
  <c r="R64" i="352"/>
  <c r="D27" i="352"/>
  <c r="F27" i="352" s="1"/>
  <c r="F44" i="352" s="1"/>
  <c r="D40" i="352"/>
  <c r="F40" i="352" s="1"/>
  <c r="F62" i="352"/>
  <c r="F64" i="352" s="1"/>
  <c r="O64" i="351"/>
  <c r="W62" i="351"/>
  <c r="H62" i="351"/>
  <c r="G62" i="351" s="1"/>
  <c r="X64" i="351"/>
  <c r="D29" i="351"/>
  <c r="F29" i="351" s="1"/>
  <c r="S49" i="351"/>
  <c r="S64" i="351" s="1"/>
  <c r="D30" i="351"/>
  <c r="F30" i="351" s="1"/>
  <c r="D39" i="351"/>
  <c r="F39" i="351" s="1"/>
  <c r="F38" i="351" s="1"/>
  <c r="H49" i="351"/>
  <c r="R64" i="351"/>
  <c r="D27" i="351"/>
  <c r="F27" i="351" s="1"/>
  <c r="D40" i="351"/>
  <c r="F40" i="351" s="1"/>
  <c r="W58" i="351"/>
  <c r="W64" i="351" s="1"/>
  <c r="F62" i="351"/>
  <c r="F64" i="351" s="1"/>
  <c r="S64" i="350"/>
  <c r="W62" i="350"/>
  <c r="W64" i="350" s="1"/>
  <c r="H62" i="350"/>
  <c r="G62" i="350" s="1"/>
  <c r="G56" i="350"/>
  <c r="X64" i="350"/>
  <c r="D30" i="350"/>
  <c r="F30" i="350" s="1"/>
  <c r="F44" i="350" s="1"/>
  <c r="H59" i="350"/>
  <c r="G59" i="350" s="1"/>
  <c r="H49" i="350"/>
  <c r="S52" i="350"/>
  <c r="R64" i="350"/>
  <c r="J55" i="350"/>
  <c r="J64" i="350" s="1"/>
  <c r="W58" i="350"/>
  <c r="F62" i="350"/>
  <c r="F64" i="350" s="1"/>
  <c r="G57" i="349"/>
  <c r="O65" i="349"/>
  <c r="D29" i="349"/>
  <c r="F29" i="349" s="1"/>
  <c r="S49" i="349"/>
  <c r="D30" i="349"/>
  <c r="F30" i="349" s="1"/>
  <c r="D39" i="349"/>
  <c r="F39" i="349" s="1"/>
  <c r="F38" i="349" s="1"/>
  <c r="H49" i="349"/>
  <c r="R65" i="349"/>
  <c r="D27" i="349"/>
  <c r="F27" i="349" s="1"/>
  <c r="D40" i="349"/>
  <c r="F40" i="349" s="1"/>
  <c r="J56" i="349"/>
  <c r="G56" i="349" s="1"/>
  <c r="J49" i="349"/>
  <c r="J65" i="349" s="1"/>
  <c r="G65" i="24" s="1"/>
  <c r="H65" i="261" s="1"/>
  <c r="W70" i="348"/>
  <c r="X72" i="348"/>
  <c r="U64" i="24" s="1"/>
  <c r="H70" i="348"/>
  <c r="G70" i="348" s="1"/>
  <c r="F72" i="348"/>
  <c r="D29" i="348"/>
  <c r="F29" i="348" s="1"/>
  <c r="S49" i="348"/>
  <c r="J54" i="348"/>
  <c r="D30" i="348"/>
  <c r="F30" i="348" s="1"/>
  <c r="D39" i="348"/>
  <c r="F39" i="348" s="1"/>
  <c r="F38" i="348" s="1"/>
  <c r="H49" i="348"/>
  <c r="S54" i="348"/>
  <c r="R72" i="348"/>
  <c r="O64" i="24" s="1"/>
  <c r="O60" i="24" s="1"/>
  <c r="O34" i="24" s="1"/>
  <c r="D27" i="348"/>
  <c r="F27" i="348" s="1"/>
  <c r="D40" i="348"/>
  <c r="F40" i="348" s="1"/>
  <c r="W66" i="348"/>
  <c r="F70" i="348"/>
  <c r="W62" i="347"/>
  <c r="W64" i="347" s="1"/>
  <c r="T63" i="24" s="1"/>
  <c r="H62" i="347"/>
  <c r="G62" i="347" s="1"/>
  <c r="X64" i="347"/>
  <c r="U63" i="24" s="1"/>
  <c r="D29" i="347"/>
  <c r="F29" i="347" s="1"/>
  <c r="S49" i="347"/>
  <c r="S64" i="347" s="1"/>
  <c r="P63" i="24" s="1"/>
  <c r="D30" i="347"/>
  <c r="F30" i="347" s="1"/>
  <c r="D39" i="347"/>
  <c r="F39" i="347" s="1"/>
  <c r="F38" i="347" s="1"/>
  <c r="S56" i="347"/>
  <c r="H49" i="347"/>
  <c r="R64" i="347"/>
  <c r="D27" i="347"/>
  <c r="F27" i="347" s="1"/>
  <c r="D40" i="347"/>
  <c r="F40" i="347" s="1"/>
  <c r="J49" i="347"/>
  <c r="J56" i="347"/>
  <c r="G56" i="347" s="1"/>
  <c r="W62" i="346"/>
  <c r="H62" i="346"/>
  <c r="G62" i="346" s="1"/>
  <c r="X64" i="346"/>
  <c r="U62" i="24" s="1"/>
  <c r="D29" i="346"/>
  <c r="F29" i="346" s="1"/>
  <c r="S49" i="346"/>
  <c r="S64" i="346" s="1"/>
  <c r="P62" i="24" s="1"/>
  <c r="D30" i="346"/>
  <c r="F30" i="346" s="1"/>
  <c r="D39" i="346"/>
  <c r="F39" i="346" s="1"/>
  <c r="F38" i="346" s="1"/>
  <c r="H49" i="346"/>
  <c r="R64" i="346"/>
  <c r="D27" i="346"/>
  <c r="F27" i="346" s="1"/>
  <c r="D40" i="346"/>
  <c r="F40" i="346" s="1"/>
  <c r="W58" i="346"/>
  <c r="J56" i="346"/>
  <c r="F62" i="346"/>
  <c r="F64" i="346" s="1"/>
  <c r="O64" i="345"/>
  <c r="W64" i="345"/>
  <c r="G56" i="345"/>
  <c r="X64" i="345"/>
  <c r="D30" i="345"/>
  <c r="F30" i="345" s="1"/>
  <c r="D39" i="345"/>
  <c r="F39" i="345" s="1"/>
  <c r="F38" i="345" s="1"/>
  <c r="S56" i="345"/>
  <c r="H59" i="345"/>
  <c r="G59" i="345" s="1"/>
  <c r="H49" i="345"/>
  <c r="R64" i="345"/>
  <c r="D27" i="345"/>
  <c r="F27" i="345" s="1"/>
  <c r="D40" i="345"/>
  <c r="F40" i="345" s="1"/>
  <c r="J55" i="345"/>
  <c r="G55" i="345" s="1"/>
  <c r="J49" i="345"/>
  <c r="S55" i="345"/>
  <c r="W64" i="344"/>
  <c r="T59" i="24" s="1"/>
  <c r="D29" i="344"/>
  <c r="F29" i="344" s="1"/>
  <c r="S49" i="344"/>
  <c r="D30" i="344"/>
  <c r="F30" i="344" s="1"/>
  <c r="D39" i="344"/>
  <c r="F39" i="344" s="1"/>
  <c r="F38" i="344" s="1"/>
  <c r="S56" i="344"/>
  <c r="H49" i="344"/>
  <c r="R64" i="344"/>
  <c r="D27" i="344"/>
  <c r="F27" i="344" s="1"/>
  <c r="D40" i="344"/>
  <c r="F40" i="344" s="1"/>
  <c r="J49" i="344"/>
  <c r="W62" i="343"/>
  <c r="H62" i="343"/>
  <c r="G62" i="343" s="1"/>
  <c r="F44" i="343"/>
  <c r="G56" i="343"/>
  <c r="O64" i="343"/>
  <c r="X64" i="343"/>
  <c r="D30" i="343"/>
  <c r="F30" i="343" s="1"/>
  <c r="H59" i="343"/>
  <c r="G59" i="343" s="1"/>
  <c r="H49" i="343"/>
  <c r="S52" i="343"/>
  <c r="S64" i="343" s="1"/>
  <c r="R64" i="343"/>
  <c r="J55" i="343"/>
  <c r="G55" i="343" s="1"/>
  <c r="W58" i="343"/>
  <c r="W64" i="343" s="1"/>
  <c r="F62" i="343"/>
  <c r="F64" i="343" s="1"/>
  <c r="H62" i="342"/>
  <c r="G62" i="342" s="1"/>
  <c r="W62" i="342"/>
  <c r="W64" i="342" s="1"/>
  <c r="S64" i="342"/>
  <c r="X64" i="342"/>
  <c r="D30" i="342"/>
  <c r="F30" i="342" s="1"/>
  <c r="D39" i="342"/>
  <c r="F39" i="342" s="1"/>
  <c r="F38" i="342" s="1"/>
  <c r="H59" i="342"/>
  <c r="G59" i="342" s="1"/>
  <c r="H49" i="342"/>
  <c r="R64" i="342"/>
  <c r="D27" i="342"/>
  <c r="F27" i="342" s="1"/>
  <c r="D40" i="342"/>
  <c r="F40" i="342" s="1"/>
  <c r="J55" i="342"/>
  <c r="G55" i="342" s="1"/>
  <c r="F62" i="342"/>
  <c r="F64" i="342" s="1"/>
  <c r="D29" i="341"/>
  <c r="F29" i="341" s="1"/>
  <c r="S49" i="341"/>
  <c r="D30" i="341"/>
  <c r="F30" i="341" s="1"/>
  <c r="D39" i="341"/>
  <c r="F39" i="341" s="1"/>
  <c r="F38" i="341" s="1"/>
  <c r="S56" i="341"/>
  <c r="H49" i="341"/>
  <c r="R64" i="341"/>
  <c r="D27" i="341"/>
  <c r="F27" i="341" s="1"/>
  <c r="D40" i="341"/>
  <c r="F40" i="341" s="1"/>
  <c r="J49" i="341"/>
  <c r="J56" i="341"/>
  <c r="G56" i="341" s="1"/>
  <c r="H62" i="340"/>
  <c r="G62" i="340" s="1"/>
  <c r="W62" i="340"/>
  <c r="X64" i="340"/>
  <c r="U55" i="24" s="1"/>
  <c r="D30" i="340"/>
  <c r="F30" i="340" s="1"/>
  <c r="D39" i="340"/>
  <c r="F39" i="340" s="1"/>
  <c r="F38" i="340" s="1"/>
  <c r="H59" i="340"/>
  <c r="G59" i="340" s="1"/>
  <c r="H49" i="340"/>
  <c r="R64" i="340"/>
  <c r="D27" i="340"/>
  <c r="F27" i="340" s="1"/>
  <c r="D40" i="340"/>
  <c r="F40" i="340" s="1"/>
  <c r="J55" i="340"/>
  <c r="G55" i="340" s="1"/>
  <c r="S55" i="340"/>
  <c r="F62" i="340"/>
  <c r="F64" i="340" s="1"/>
  <c r="W62" i="339"/>
  <c r="H62" i="339"/>
  <c r="G62" i="339" s="1"/>
  <c r="X64" i="339"/>
  <c r="U54" i="24" s="1"/>
  <c r="D29" i="339"/>
  <c r="F29" i="339" s="1"/>
  <c r="S49" i="339"/>
  <c r="J52" i="339"/>
  <c r="J64" i="339" s="1"/>
  <c r="G54" i="24" s="1"/>
  <c r="D30" i="339"/>
  <c r="F30" i="339" s="1"/>
  <c r="D39" i="339"/>
  <c r="F39" i="339" s="1"/>
  <c r="F38" i="339" s="1"/>
  <c r="H49" i="339"/>
  <c r="S52" i="339"/>
  <c r="R64" i="339"/>
  <c r="D27" i="339"/>
  <c r="F27" i="339" s="1"/>
  <c r="D40" i="339"/>
  <c r="F40" i="339" s="1"/>
  <c r="W58" i="339"/>
  <c r="W64" i="339" s="1"/>
  <c r="T54" i="24" s="1"/>
  <c r="F62" i="339"/>
  <c r="F64" i="339" s="1"/>
  <c r="W62" i="338"/>
  <c r="H62" i="338"/>
  <c r="G62" i="338" s="1"/>
  <c r="X64" i="338"/>
  <c r="U53" i="24" s="1"/>
  <c r="W64" i="338"/>
  <c r="T53" i="24" s="1"/>
  <c r="G52" i="338"/>
  <c r="D29" i="338"/>
  <c r="F29" i="338" s="1"/>
  <c r="S49" i="338"/>
  <c r="D30" i="338"/>
  <c r="F30" i="338" s="1"/>
  <c r="D39" i="338"/>
  <c r="F39" i="338" s="1"/>
  <c r="F38" i="338" s="1"/>
  <c r="H49" i="338"/>
  <c r="R64" i="338"/>
  <c r="D27" i="338"/>
  <c r="F27" i="338" s="1"/>
  <c r="F44" i="338" s="1"/>
  <c r="D40" i="338"/>
  <c r="F40" i="338" s="1"/>
  <c r="W58" i="338"/>
  <c r="J56" i="338"/>
  <c r="G56" i="338" s="1"/>
  <c r="F62" i="338"/>
  <c r="F64" i="338" s="1"/>
  <c r="W62" i="337"/>
  <c r="H62" i="337"/>
  <c r="G62" i="337" s="1"/>
  <c r="X64" i="337"/>
  <c r="U51" i="24" s="1"/>
  <c r="D29" i="337"/>
  <c r="F29" i="337" s="1"/>
  <c r="S49" i="337"/>
  <c r="J52" i="337"/>
  <c r="J64" i="337" s="1"/>
  <c r="D30" i="337"/>
  <c r="F30" i="337" s="1"/>
  <c r="D39" i="337"/>
  <c r="F39" i="337" s="1"/>
  <c r="F38" i="337" s="1"/>
  <c r="H49" i="337"/>
  <c r="S52" i="337"/>
  <c r="R64" i="337"/>
  <c r="D27" i="337"/>
  <c r="F27" i="337" s="1"/>
  <c r="D40" i="337"/>
  <c r="F40" i="337" s="1"/>
  <c r="W58" i="337"/>
  <c r="F62" i="337"/>
  <c r="F64" i="337" s="1"/>
  <c r="D29" i="336"/>
  <c r="F29" i="336" s="1"/>
  <c r="S49" i="336"/>
  <c r="S64" i="336" s="1"/>
  <c r="P50" i="24" s="1"/>
  <c r="J52" i="336"/>
  <c r="G52" i="336" s="1"/>
  <c r="D30" i="336"/>
  <c r="F30" i="336" s="1"/>
  <c r="D39" i="336"/>
  <c r="F39" i="336" s="1"/>
  <c r="F38" i="336" s="1"/>
  <c r="H49" i="336"/>
  <c r="S52" i="336"/>
  <c r="R64" i="336"/>
  <c r="D27" i="336"/>
  <c r="F27" i="336" s="1"/>
  <c r="D40" i="336"/>
  <c r="F40" i="336" s="1"/>
  <c r="J49" i="336"/>
  <c r="J64" i="336" s="1"/>
  <c r="D30" i="335"/>
  <c r="F30" i="335" s="1"/>
  <c r="D39" i="335"/>
  <c r="F39" i="335" s="1"/>
  <c r="F38" i="335" s="1"/>
  <c r="H59" i="335"/>
  <c r="G59" i="335" s="1"/>
  <c r="H49" i="335"/>
  <c r="S52" i="335"/>
  <c r="S64" i="335" s="1"/>
  <c r="W61" i="335"/>
  <c r="R64" i="335"/>
  <c r="D27" i="335"/>
  <c r="F27" i="335" s="1"/>
  <c r="D40" i="335"/>
  <c r="F40" i="335" s="1"/>
  <c r="J55" i="335"/>
  <c r="G55" i="335" s="1"/>
  <c r="J49" i="335"/>
  <c r="W62" i="334"/>
  <c r="W64" i="334" s="1"/>
  <c r="H62" i="334"/>
  <c r="G62" i="334" s="1"/>
  <c r="O64" i="334"/>
  <c r="X64" i="334"/>
  <c r="D30" i="334"/>
  <c r="F30" i="334" s="1"/>
  <c r="D39" i="334"/>
  <c r="F39" i="334" s="1"/>
  <c r="F38" i="334" s="1"/>
  <c r="H59" i="334"/>
  <c r="G59" i="334" s="1"/>
  <c r="H49" i="334"/>
  <c r="R64" i="334"/>
  <c r="D27" i="334"/>
  <c r="F27" i="334" s="1"/>
  <c r="D40" i="334"/>
  <c r="F40" i="334" s="1"/>
  <c r="J55" i="334"/>
  <c r="G55" i="334" s="1"/>
  <c r="J49" i="334"/>
  <c r="J64" i="334" s="1"/>
  <c r="F62" i="334"/>
  <c r="F64" i="334" s="1"/>
  <c r="W64" i="333"/>
  <c r="G56" i="333"/>
  <c r="X64" i="333"/>
  <c r="D30" i="333"/>
  <c r="F30" i="333" s="1"/>
  <c r="D39" i="333"/>
  <c r="F39" i="333" s="1"/>
  <c r="F38" i="333" s="1"/>
  <c r="S56" i="333"/>
  <c r="S64" i="333" s="1"/>
  <c r="H59" i="333"/>
  <c r="G59" i="333" s="1"/>
  <c r="H49" i="333"/>
  <c r="R64" i="333"/>
  <c r="Z64" i="333"/>
  <c r="D27" i="333"/>
  <c r="F27" i="333" s="1"/>
  <c r="D40" i="333"/>
  <c r="F40" i="333" s="1"/>
  <c r="J55" i="333"/>
  <c r="G55" i="333" s="1"/>
  <c r="J49" i="333"/>
  <c r="W62" i="332"/>
  <c r="H62" i="332"/>
  <c r="G62" i="332" s="1"/>
  <c r="X64" i="332"/>
  <c r="U45" i="24" s="1"/>
  <c r="U42" i="24" s="1"/>
  <c r="O64" i="332"/>
  <c r="L45" i="24" s="1"/>
  <c r="L42" i="24" s="1"/>
  <c r="D29" i="332"/>
  <c r="F29" i="332" s="1"/>
  <c r="S49" i="332"/>
  <c r="D30" i="332"/>
  <c r="F30" i="332" s="1"/>
  <c r="D39" i="332"/>
  <c r="F39" i="332" s="1"/>
  <c r="F38" i="332" s="1"/>
  <c r="H59" i="332"/>
  <c r="G59" i="332" s="1"/>
  <c r="H49" i="332"/>
  <c r="S52" i="332"/>
  <c r="W61" i="332"/>
  <c r="R64" i="332"/>
  <c r="D27" i="332"/>
  <c r="F27" i="332" s="1"/>
  <c r="D40" i="332"/>
  <c r="F40" i="332" s="1"/>
  <c r="J55" i="332"/>
  <c r="G55" i="332" s="1"/>
  <c r="J49" i="332"/>
  <c r="F44" i="331"/>
  <c r="W62" i="331"/>
  <c r="H62" i="331"/>
  <c r="G62" i="331" s="1"/>
  <c r="F64" i="331"/>
  <c r="W60" i="331"/>
  <c r="X64" i="331"/>
  <c r="G49" i="331"/>
  <c r="S56" i="331"/>
  <c r="H59" i="331"/>
  <c r="G59" i="331" s="1"/>
  <c r="R64" i="331"/>
  <c r="J55" i="331"/>
  <c r="J64" i="331" s="1"/>
  <c r="W58" i="331"/>
  <c r="S55" i="331"/>
  <c r="F62" i="331"/>
  <c r="D29" i="330"/>
  <c r="F29" i="330" s="1"/>
  <c r="S49" i="330"/>
  <c r="J52" i="330"/>
  <c r="G52" i="330" s="1"/>
  <c r="D30" i="330"/>
  <c r="F30" i="330" s="1"/>
  <c r="D39" i="330"/>
  <c r="F39" i="330" s="1"/>
  <c r="F38" i="330" s="1"/>
  <c r="H49" i="330"/>
  <c r="S52" i="330"/>
  <c r="R64" i="330"/>
  <c r="D27" i="330"/>
  <c r="F27" i="330" s="1"/>
  <c r="D40" i="330"/>
  <c r="F40" i="330" s="1"/>
  <c r="J49" i="330"/>
  <c r="D29" i="329"/>
  <c r="F29" i="329" s="1"/>
  <c r="S49" i="329"/>
  <c r="D30" i="329"/>
  <c r="F30" i="329" s="1"/>
  <c r="D39" i="329"/>
  <c r="F39" i="329" s="1"/>
  <c r="F38" i="329" s="1"/>
  <c r="S56" i="329"/>
  <c r="H49" i="329"/>
  <c r="R64" i="329"/>
  <c r="D27" i="329"/>
  <c r="F27" i="329" s="1"/>
  <c r="D40" i="329"/>
  <c r="F40" i="329" s="1"/>
  <c r="J49" i="329"/>
  <c r="J56" i="329"/>
  <c r="G56" i="329" s="1"/>
  <c r="X64" i="328"/>
  <c r="U40" i="24" s="1"/>
  <c r="W62" i="328"/>
  <c r="H62" i="328"/>
  <c r="G62" i="328" s="1"/>
  <c r="F64" i="328"/>
  <c r="O64" i="328"/>
  <c r="L40" i="24" s="1"/>
  <c r="L35" i="24" s="1"/>
  <c r="W64" i="328"/>
  <c r="T40" i="24" s="1"/>
  <c r="D30" i="328"/>
  <c r="F30" i="328" s="1"/>
  <c r="D29" i="328"/>
  <c r="F29" i="328" s="1"/>
  <c r="S49" i="328"/>
  <c r="J52" i="328"/>
  <c r="G52" i="328" s="1"/>
  <c r="H49" i="328"/>
  <c r="S52" i="328"/>
  <c r="R64" i="328"/>
  <c r="D27" i="328"/>
  <c r="F27" i="328" s="1"/>
  <c r="F44" i="328" s="1"/>
  <c r="D40" i="328"/>
  <c r="F40" i="328" s="1"/>
  <c r="W58" i="328"/>
  <c r="D28" i="328"/>
  <c r="F28" i="328" s="1"/>
  <c r="F62" i="328"/>
  <c r="G56" i="327"/>
  <c r="D29" i="327"/>
  <c r="F29" i="327" s="1"/>
  <c r="S49" i="327"/>
  <c r="D30" i="327"/>
  <c r="F30" i="327" s="1"/>
  <c r="D39" i="327"/>
  <c r="F39" i="327" s="1"/>
  <c r="F38" i="327" s="1"/>
  <c r="S56" i="327"/>
  <c r="H49" i="327"/>
  <c r="R64" i="327"/>
  <c r="D27" i="327"/>
  <c r="F27" i="327" s="1"/>
  <c r="D40" i="327"/>
  <c r="F40" i="327" s="1"/>
  <c r="J49" i="327"/>
  <c r="J56" i="327"/>
  <c r="W62" i="326"/>
  <c r="H62" i="326"/>
  <c r="G62" i="326" s="1"/>
  <c r="X64" i="326"/>
  <c r="D30" i="326"/>
  <c r="F30" i="326" s="1"/>
  <c r="D39" i="326"/>
  <c r="F39" i="326" s="1"/>
  <c r="F38" i="326" s="1"/>
  <c r="G49" i="326"/>
  <c r="S56" i="326"/>
  <c r="S64" i="326" s="1"/>
  <c r="H59" i="326"/>
  <c r="G59" i="326" s="1"/>
  <c r="R64" i="326"/>
  <c r="D27" i="326"/>
  <c r="F27" i="326" s="1"/>
  <c r="D40" i="326"/>
  <c r="F40" i="326" s="1"/>
  <c r="J55" i="326"/>
  <c r="J64" i="326" s="1"/>
  <c r="W58" i="326"/>
  <c r="W64" i="326" s="1"/>
  <c r="F62" i="326"/>
  <c r="F64" i="326" s="1"/>
  <c r="W62" i="325"/>
  <c r="H62" i="325"/>
  <c r="G62" i="325" s="1"/>
  <c r="G56" i="325"/>
  <c r="X64" i="325"/>
  <c r="D30" i="325"/>
  <c r="F30" i="325" s="1"/>
  <c r="G49" i="325"/>
  <c r="S56" i="325"/>
  <c r="H59" i="325"/>
  <c r="G59" i="325" s="1"/>
  <c r="S52" i="325"/>
  <c r="R64" i="325"/>
  <c r="J64" i="325"/>
  <c r="G37" i="24" s="1"/>
  <c r="W58" i="325"/>
  <c r="W64" i="325" s="1"/>
  <c r="F62" i="325"/>
  <c r="F64" i="325" s="1"/>
  <c r="O64" i="324"/>
  <c r="W62" i="324"/>
  <c r="H62" i="324"/>
  <c r="G62" i="324" s="1"/>
  <c r="X64" i="324"/>
  <c r="G56" i="324"/>
  <c r="F64" i="324"/>
  <c r="D29" i="324"/>
  <c r="F29" i="324" s="1"/>
  <c r="S49" i="324"/>
  <c r="D30" i="324"/>
  <c r="F30" i="324" s="1"/>
  <c r="D39" i="324"/>
  <c r="F39" i="324" s="1"/>
  <c r="F38" i="324" s="1"/>
  <c r="H49" i="324"/>
  <c r="S52" i="324"/>
  <c r="Z64" i="324"/>
  <c r="D27" i="324"/>
  <c r="F27" i="324" s="1"/>
  <c r="D40" i="324"/>
  <c r="F40" i="324" s="1"/>
  <c r="G55" i="324"/>
  <c r="W58" i="324"/>
  <c r="F62" i="324"/>
  <c r="O64" i="323"/>
  <c r="W62" i="323"/>
  <c r="H62" i="323"/>
  <c r="G62" i="323" s="1"/>
  <c r="G56" i="323"/>
  <c r="X64" i="323"/>
  <c r="U33" i="24" s="1"/>
  <c r="D30" i="323"/>
  <c r="F30" i="323" s="1"/>
  <c r="F44" i="323" s="1"/>
  <c r="G49" i="323"/>
  <c r="S56" i="323"/>
  <c r="H59" i="323"/>
  <c r="G59" i="323" s="1"/>
  <c r="S52" i="323"/>
  <c r="R64" i="323"/>
  <c r="J55" i="323"/>
  <c r="G55" i="323" s="1"/>
  <c r="W58" i="323"/>
  <c r="W64" i="323" s="1"/>
  <c r="T33" i="24" s="1"/>
  <c r="F62" i="323"/>
  <c r="F64" i="323" s="1"/>
  <c r="W62" i="322"/>
  <c r="X64" i="322"/>
  <c r="H62" i="322"/>
  <c r="G62" i="322" s="1"/>
  <c r="O64" i="322"/>
  <c r="D29" i="322"/>
  <c r="F29" i="322" s="1"/>
  <c r="S49" i="322"/>
  <c r="S64" i="322" s="1"/>
  <c r="O57" i="322"/>
  <c r="H49" i="322"/>
  <c r="D27" i="322"/>
  <c r="F27" i="322" s="1"/>
  <c r="D40" i="322"/>
  <c r="F40" i="322" s="1"/>
  <c r="D30" i="322"/>
  <c r="F30" i="322" s="1"/>
  <c r="W58" i="322"/>
  <c r="W64" i="322" s="1"/>
  <c r="D39" i="322"/>
  <c r="F39" i="322" s="1"/>
  <c r="F38" i="322" s="1"/>
  <c r="J56" i="322"/>
  <c r="G56" i="322" s="1"/>
  <c r="F62" i="322"/>
  <c r="H62" i="321"/>
  <c r="G62" i="321" s="1"/>
  <c r="W62" i="321"/>
  <c r="X64" i="321"/>
  <c r="U31" i="24" s="1"/>
  <c r="O64" i="321"/>
  <c r="D29" i="321"/>
  <c r="F29" i="321" s="1"/>
  <c r="S49" i="321"/>
  <c r="S64" i="321" s="1"/>
  <c r="P31" i="24" s="1"/>
  <c r="D30" i="321"/>
  <c r="F30" i="321" s="1"/>
  <c r="D39" i="321"/>
  <c r="F39" i="321" s="1"/>
  <c r="F38" i="321" s="1"/>
  <c r="H49" i="321"/>
  <c r="R64" i="321"/>
  <c r="Z64" i="321"/>
  <c r="D27" i="321"/>
  <c r="F27" i="321" s="1"/>
  <c r="D40" i="321"/>
  <c r="F40" i="321" s="1"/>
  <c r="F62" i="321"/>
  <c r="F64" i="321" s="1"/>
  <c r="G56" i="320"/>
  <c r="O64" i="320"/>
  <c r="W64" i="320"/>
  <c r="T30" i="24" s="1"/>
  <c r="H62" i="320"/>
  <c r="G62" i="320" s="1"/>
  <c r="X64" i="320"/>
  <c r="U30" i="24" s="1"/>
  <c r="D30" i="320"/>
  <c r="F30" i="320" s="1"/>
  <c r="F44" i="320" s="1"/>
  <c r="S56" i="320"/>
  <c r="S64" i="320" s="1"/>
  <c r="P30" i="24" s="1"/>
  <c r="H59" i="320"/>
  <c r="G59" i="320" s="1"/>
  <c r="R64" i="320"/>
  <c r="J55" i="320"/>
  <c r="G55" i="320" s="1"/>
  <c r="J49" i="320"/>
  <c r="O64" i="319"/>
  <c r="D29" i="319"/>
  <c r="F29" i="319" s="1"/>
  <c r="S49" i="319"/>
  <c r="S64" i="319" s="1"/>
  <c r="J52" i="319"/>
  <c r="G52" i="319" s="1"/>
  <c r="D30" i="319"/>
  <c r="F30" i="319" s="1"/>
  <c r="D39" i="319"/>
  <c r="F39" i="319" s="1"/>
  <c r="F38" i="319" s="1"/>
  <c r="H49" i="319"/>
  <c r="S52" i="319"/>
  <c r="W61" i="319"/>
  <c r="R64" i="319"/>
  <c r="D27" i="319"/>
  <c r="F27" i="319" s="1"/>
  <c r="F44" i="319" s="1"/>
  <c r="D40" i="319"/>
  <c r="F40" i="319" s="1"/>
  <c r="J49" i="319"/>
  <c r="W62" i="318"/>
  <c r="H62" i="318"/>
  <c r="G62" i="318" s="1"/>
  <c r="X64" i="318"/>
  <c r="U28" i="24" s="1"/>
  <c r="G56" i="318"/>
  <c r="D29" i="318"/>
  <c r="F29" i="318" s="1"/>
  <c r="S49" i="318"/>
  <c r="S64" i="318" s="1"/>
  <c r="P28" i="24" s="1"/>
  <c r="D30" i="318"/>
  <c r="F30" i="318" s="1"/>
  <c r="D39" i="318"/>
  <c r="F39" i="318" s="1"/>
  <c r="F38" i="318" s="1"/>
  <c r="S56" i="318"/>
  <c r="H59" i="318"/>
  <c r="G59" i="318" s="1"/>
  <c r="H49" i="318"/>
  <c r="R64" i="318"/>
  <c r="D27" i="318"/>
  <c r="F27" i="318" s="1"/>
  <c r="D40" i="318"/>
  <c r="F40" i="318" s="1"/>
  <c r="J55" i="318"/>
  <c r="G55" i="318" s="1"/>
  <c r="W58" i="318"/>
  <c r="W64" i="318" s="1"/>
  <c r="T28" i="24" s="1"/>
  <c r="F62" i="318"/>
  <c r="F64" i="318" s="1"/>
  <c r="W62" i="317"/>
  <c r="W64" i="317" s="1"/>
  <c r="H62" i="317"/>
  <c r="G62" i="317" s="1"/>
  <c r="X64" i="317"/>
  <c r="D29" i="317"/>
  <c r="F29" i="317" s="1"/>
  <c r="S49" i="317"/>
  <c r="S64" i="317" s="1"/>
  <c r="D30" i="317"/>
  <c r="F30" i="317" s="1"/>
  <c r="D39" i="317"/>
  <c r="F39" i="317" s="1"/>
  <c r="F38" i="317" s="1"/>
  <c r="H49" i="317"/>
  <c r="R64" i="317"/>
  <c r="D27" i="317"/>
  <c r="F27" i="317" s="1"/>
  <c r="D40" i="317"/>
  <c r="F40" i="317" s="1"/>
  <c r="J49" i="317"/>
  <c r="J64" i="317" s="1"/>
  <c r="F62" i="317"/>
  <c r="W62" i="316"/>
  <c r="W64" i="316" s="1"/>
  <c r="H62" i="316"/>
  <c r="G62" i="316" s="1"/>
  <c r="X64" i="316"/>
  <c r="D29" i="316"/>
  <c r="F29" i="316" s="1"/>
  <c r="S49" i="316"/>
  <c r="S64" i="316" s="1"/>
  <c r="D30" i="316"/>
  <c r="F30" i="316" s="1"/>
  <c r="D39" i="316"/>
  <c r="F39" i="316" s="1"/>
  <c r="F38" i="316" s="1"/>
  <c r="H59" i="316"/>
  <c r="G59" i="316" s="1"/>
  <c r="H49" i="316"/>
  <c r="S52" i="316"/>
  <c r="R64" i="316"/>
  <c r="D27" i="316"/>
  <c r="F27" i="316" s="1"/>
  <c r="D40" i="316"/>
  <c r="F40" i="316" s="1"/>
  <c r="J49" i="316"/>
  <c r="W62" i="315"/>
  <c r="H62" i="315"/>
  <c r="G62" i="315" s="1"/>
  <c r="X64" i="315"/>
  <c r="D29" i="315"/>
  <c r="F29" i="315" s="1"/>
  <c r="S49" i="315"/>
  <c r="S64" i="315" s="1"/>
  <c r="D30" i="315"/>
  <c r="F30" i="315" s="1"/>
  <c r="D39" i="315"/>
  <c r="F39" i="315" s="1"/>
  <c r="F38" i="315" s="1"/>
  <c r="H49" i="315"/>
  <c r="R64" i="315"/>
  <c r="D27" i="315"/>
  <c r="F27" i="315" s="1"/>
  <c r="D40" i="315"/>
  <c r="F40" i="315" s="1"/>
  <c r="W58" i="315"/>
  <c r="W64" i="315" s="1"/>
  <c r="J56" i="315"/>
  <c r="J64" i="315" s="1"/>
  <c r="F62" i="315"/>
  <c r="D29" i="314"/>
  <c r="F29" i="314" s="1"/>
  <c r="S49" i="314"/>
  <c r="D30" i="314"/>
  <c r="F30" i="314" s="1"/>
  <c r="D39" i="314"/>
  <c r="F39" i="314" s="1"/>
  <c r="F38" i="314" s="1"/>
  <c r="S56" i="314"/>
  <c r="H49" i="314"/>
  <c r="R64" i="314"/>
  <c r="D27" i="314"/>
  <c r="F27" i="314" s="1"/>
  <c r="D40" i="314"/>
  <c r="F40" i="314" s="1"/>
  <c r="J49" i="314"/>
  <c r="J56" i="314"/>
  <c r="G56" i="314" s="1"/>
  <c r="G52" i="313"/>
  <c r="D29" i="313"/>
  <c r="F29" i="313" s="1"/>
  <c r="S49" i="313"/>
  <c r="J52" i="313"/>
  <c r="D30" i="313"/>
  <c r="F30" i="313" s="1"/>
  <c r="D39" i="313"/>
  <c r="F39" i="313" s="1"/>
  <c r="F38" i="313" s="1"/>
  <c r="H49" i="313"/>
  <c r="S52" i="313"/>
  <c r="R64" i="313"/>
  <c r="D27" i="313"/>
  <c r="F27" i="313" s="1"/>
  <c r="D40" i="313"/>
  <c r="F40" i="313" s="1"/>
  <c r="J49" i="313"/>
  <c r="J64" i="313" s="1"/>
  <c r="W62" i="312"/>
  <c r="H62" i="312"/>
  <c r="G62" i="312" s="1"/>
  <c r="S64" i="312"/>
  <c r="X64" i="312"/>
  <c r="D30" i="312"/>
  <c r="F30" i="312" s="1"/>
  <c r="D39" i="312"/>
  <c r="F39" i="312" s="1"/>
  <c r="F38" i="312" s="1"/>
  <c r="G49" i="312"/>
  <c r="S56" i="312"/>
  <c r="H59" i="312"/>
  <c r="G59" i="312" s="1"/>
  <c r="D27" i="312"/>
  <c r="F27" i="312" s="1"/>
  <c r="D40" i="312"/>
  <c r="F40" i="312" s="1"/>
  <c r="J55" i="312"/>
  <c r="J64" i="312" s="1"/>
  <c r="R64" i="312"/>
  <c r="F62" i="312"/>
  <c r="W62" i="311"/>
  <c r="X64" i="311"/>
  <c r="H62" i="311"/>
  <c r="G62" i="311" s="1"/>
  <c r="D29" i="311"/>
  <c r="F29" i="311" s="1"/>
  <c r="S49" i="311"/>
  <c r="S64" i="311" s="1"/>
  <c r="D30" i="311"/>
  <c r="F30" i="311" s="1"/>
  <c r="D39" i="311"/>
  <c r="F39" i="311" s="1"/>
  <c r="F38" i="311" s="1"/>
  <c r="S56" i="311"/>
  <c r="H49" i="311"/>
  <c r="R64" i="311"/>
  <c r="D27" i="311"/>
  <c r="F27" i="311" s="1"/>
  <c r="D40" i="311"/>
  <c r="F40" i="311" s="1"/>
  <c r="W58" i="311"/>
  <c r="J56" i="311"/>
  <c r="G56" i="311" s="1"/>
  <c r="D29" i="309"/>
  <c r="F29" i="309" s="1"/>
  <c r="S49" i="309"/>
  <c r="D39" i="309"/>
  <c r="F39" i="309" s="1"/>
  <c r="F38" i="309" s="1"/>
  <c r="D30" i="309"/>
  <c r="F30" i="309" s="1"/>
  <c r="H49" i="309"/>
  <c r="R64" i="309"/>
  <c r="Z64" i="309"/>
  <c r="D27" i="309"/>
  <c r="F27" i="309" s="1"/>
  <c r="D40" i="309"/>
  <c r="F40" i="309" s="1"/>
  <c r="J49" i="309"/>
  <c r="J64" i="309" s="1"/>
  <c r="H61" i="308"/>
  <c r="G61" i="308" s="1"/>
  <c r="G50" i="308"/>
  <c r="J52" i="308"/>
  <c r="I64" i="308"/>
  <c r="W60" i="308"/>
  <c r="O49" i="308"/>
  <c r="O64" i="308" s="1"/>
  <c r="L17" i="24" s="1"/>
  <c r="G60" i="308"/>
  <c r="W62" i="308"/>
  <c r="H62" i="308"/>
  <c r="G62" i="308" s="1"/>
  <c r="X64" i="308"/>
  <c r="U17" i="24" s="1"/>
  <c r="G56" i="308"/>
  <c r="D29" i="308"/>
  <c r="F29" i="308" s="1"/>
  <c r="S49" i="308"/>
  <c r="D30" i="308"/>
  <c r="F30" i="308" s="1"/>
  <c r="D39" i="308"/>
  <c r="F39" i="308" s="1"/>
  <c r="F38" i="308" s="1"/>
  <c r="S56" i="308"/>
  <c r="H59" i="308"/>
  <c r="G59" i="308" s="1"/>
  <c r="H49" i="308"/>
  <c r="R64" i="308"/>
  <c r="D27" i="308"/>
  <c r="F27" i="308" s="1"/>
  <c r="D40" i="308"/>
  <c r="F40" i="308" s="1"/>
  <c r="J55" i="308"/>
  <c r="G55" i="308" s="1"/>
  <c r="W58" i="308"/>
  <c r="F62" i="308"/>
  <c r="F64" i="308" s="1"/>
  <c r="W66" i="307"/>
  <c r="T16" i="24" s="1"/>
  <c r="G57" i="307"/>
  <c r="H64" i="307"/>
  <c r="G64" i="307" s="1"/>
  <c r="X66" i="307"/>
  <c r="U16" i="24" s="1"/>
  <c r="D32" i="307"/>
  <c r="F32" i="307" s="1"/>
  <c r="F46" i="307" s="1"/>
  <c r="H61" i="307"/>
  <c r="G61" i="307" s="1"/>
  <c r="R66" i="307"/>
  <c r="J57" i="307"/>
  <c r="J51" i="307"/>
  <c r="J66" i="307" s="1"/>
  <c r="O66" i="306"/>
  <c r="L15" i="24" s="1"/>
  <c r="H64" i="306"/>
  <c r="G64" i="306" s="1"/>
  <c r="W64" i="306"/>
  <c r="X66" i="306"/>
  <c r="U15" i="24" s="1"/>
  <c r="F66" i="306"/>
  <c r="D31" i="306"/>
  <c r="F31" i="306" s="1"/>
  <c r="S51" i="306"/>
  <c r="S66" i="306" s="1"/>
  <c r="P15" i="24" s="1"/>
  <c r="J54" i="306"/>
  <c r="J66" i="306" s="1"/>
  <c r="G15" i="24" s="1"/>
  <c r="H15" i="261" s="1"/>
  <c r="D32" i="306"/>
  <c r="F32" i="306" s="1"/>
  <c r="H51" i="306"/>
  <c r="R66" i="306"/>
  <c r="O15" i="24" s="1"/>
  <c r="O13" i="24" s="1"/>
  <c r="O6" i="24" s="1"/>
  <c r="O76" i="24" s="1"/>
  <c r="D29" i="306"/>
  <c r="F29" i="306" s="1"/>
  <c r="D42" i="306"/>
  <c r="F42" i="306" s="1"/>
  <c r="D41" i="306"/>
  <c r="F41" i="306" s="1"/>
  <c r="F40" i="306" s="1"/>
  <c r="W60" i="306"/>
  <c r="F64" i="306"/>
  <c r="O66" i="305"/>
  <c r="L14" i="24" s="1"/>
  <c r="W64" i="305"/>
  <c r="W66" i="305" s="1"/>
  <c r="T14" i="24" s="1"/>
  <c r="H64" i="305"/>
  <c r="G64" i="305" s="1"/>
  <c r="X66" i="305"/>
  <c r="U14" i="24" s="1"/>
  <c r="D30" i="305"/>
  <c r="F30" i="305" s="1"/>
  <c r="H60" i="305"/>
  <c r="G60" i="305" s="1"/>
  <c r="F64" i="305"/>
  <c r="F66" i="305" s="1"/>
  <c r="V66" i="305"/>
  <c r="S14" i="24" s="1"/>
  <c r="S13" i="24" s="1"/>
  <c r="D31" i="305"/>
  <c r="F31" i="305" s="1"/>
  <c r="S51" i="305"/>
  <c r="S66" i="305" s="1"/>
  <c r="P14" i="24" s="1"/>
  <c r="J54" i="305"/>
  <c r="G54" i="305" s="1"/>
  <c r="D41" i="305"/>
  <c r="F41" i="305" s="1"/>
  <c r="F40" i="305" s="1"/>
  <c r="D32" i="305"/>
  <c r="F32" i="305" s="1"/>
  <c r="H51" i="305"/>
  <c r="R66" i="305"/>
  <c r="D29" i="305"/>
  <c r="F29" i="305" s="1"/>
  <c r="W64" i="303"/>
  <c r="W66" i="303" s="1"/>
  <c r="T11" i="24" s="1"/>
  <c r="T7" i="24" s="1"/>
  <c r="H64" i="303"/>
  <c r="G64" i="303" s="1"/>
  <c r="S66" i="303"/>
  <c r="P11" i="24" s="1"/>
  <c r="P7" i="24" s="1"/>
  <c r="F46" i="303"/>
  <c r="V66" i="303"/>
  <c r="H60" i="303"/>
  <c r="G60" i="303" s="1"/>
  <c r="D32" i="303"/>
  <c r="F32" i="303" s="1"/>
  <c r="S58" i="303"/>
  <c r="R66" i="303"/>
  <c r="F64" i="303"/>
  <c r="F66" i="303" s="1"/>
  <c r="H64" i="302"/>
  <c r="G64" i="302" s="1"/>
  <c r="X66" i="302"/>
  <c r="W64" i="302"/>
  <c r="W66" i="302" s="1"/>
  <c r="G58" i="302"/>
  <c r="O66" i="302"/>
  <c r="D30" i="302"/>
  <c r="F30" i="302" s="1"/>
  <c r="D31" i="302"/>
  <c r="F31" i="302" s="1"/>
  <c r="S51" i="302"/>
  <c r="D41" i="302"/>
  <c r="F41" i="302" s="1"/>
  <c r="F40" i="302" s="1"/>
  <c r="H51" i="302"/>
  <c r="Z66" i="302"/>
  <c r="D29" i="302"/>
  <c r="F29" i="302" s="1"/>
  <c r="D42" i="302"/>
  <c r="F42" i="302" s="1"/>
  <c r="J57" i="302"/>
  <c r="G57" i="302" s="1"/>
  <c r="W60" i="302"/>
  <c r="F64" i="302"/>
  <c r="F66" i="302" s="1"/>
  <c r="D31" i="301"/>
  <c r="F31" i="301" s="1"/>
  <c r="D32" i="301"/>
  <c r="F32" i="301" s="1"/>
  <c r="F66" i="35"/>
  <c r="I66" i="35"/>
  <c r="J51" i="35"/>
  <c r="G57" i="35"/>
  <c r="G60" i="35"/>
  <c r="O51" i="35"/>
  <c r="O66" i="35" s="1"/>
  <c r="W61" i="35"/>
  <c r="W62" i="35"/>
  <c r="G62" i="35"/>
  <c r="K66" i="35"/>
  <c r="D30" i="35"/>
  <c r="F30" i="35" s="1"/>
  <c r="J58" i="35"/>
  <c r="J66" i="35" s="1"/>
  <c r="D31" i="35"/>
  <c r="F31" i="35" s="1"/>
  <c r="S51" i="35"/>
  <c r="S66" i="35" s="1"/>
  <c r="D32" i="35"/>
  <c r="F32" i="35" s="1"/>
  <c r="D41" i="35"/>
  <c r="F41" i="35" s="1"/>
  <c r="F40" i="35" s="1"/>
  <c r="H51" i="35"/>
  <c r="Z66" i="35"/>
  <c r="D29" i="35"/>
  <c r="F29" i="35" s="1"/>
  <c r="Q34" i="24" l="1"/>
  <c r="W64" i="353"/>
  <c r="T71" i="24" s="1"/>
  <c r="T67" i="24" s="1"/>
  <c r="T66" i="24" s="1"/>
  <c r="H62" i="353"/>
  <c r="G62" i="353" s="1"/>
  <c r="S60" i="24"/>
  <c r="L60" i="24"/>
  <c r="H34" i="24"/>
  <c r="H50" i="348"/>
  <c r="G50" i="348" s="1"/>
  <c r="W50" i="348"/>
  <c r="W72" i="348" s="1"/>
  <c r="T64" i="24" s="1"/>
  <c r="AA50" i="348"/>
  <c r="AA72" i="348" s="1"/>
  <c r="X64" i="24" s="1"/>
  <c r="X60" i="24" s="1"/>
  <c r="X34" i="24" s="1"/>
  <c r="AB72" i="348"/>
  <c r="Y64" i="24" s="1"/>
  <c r="Y60" i="24" s="1"/>
  <c r="Y34" i="24" s="1"/>
  <c r="J72" i="348"/>
  <c r="G64" i="24" s="1"/>
  <c r="H64" i="261" s="1"/>
  <c r="F60" i="24"/>
  <c r="G64" i="261"/>
  <c r="S72" i="348"/>
  <c r="P64" i="24" s="1"/>
  <c r="U60" i="24"/>
  <c r="J64" i="346"/>
  <c r="G62" i="24" s="1"/>
  <c r="S64" i="340"/>
  <c r="P55" i="24" s="1"/>
  <c r="S52" i="24"/>
  <c r="L52" i="24"/>
  <c r="H54" i="261"/>
  <c r="U52" i="24"/>
  <c r="U46" i="24"/>
  <c r="P46" i="24"/>
  <c r="H37" i="261"/>
  <c r="G35" i="24"/>
  <c r="X23" i="24"/>
  <c r="S6" i="24"/>
  <c r="S64" i="323"/>
  <c r="P33" i="24" s="1"/>
  <c r="P23" i="24" s="1"/>
  <c r="T23" i="24"/>
  <c r="U23" i="24"/>
  <c r="T64" i="308"/>
  <c r="Q17" i="24" s="1"/>
  <c r="S52" i="308"/>
  <c r="AB64" i="308"/>
  <c r="Y17" i="24" s="1"/>
  <c r="AA52" i="308"/>
  <c r="AA64" i="308" s="1"/>
  <c r="X17" i="24" s="1"/>
  <c r="K52" i="308"/>
  <c r="K64" i="308" s="1"/>
  <c r="H17" i="24" s="1"/>
  <c r="H52" i="308"/>
  <c r="G52" i="308" s="1"/>
  <c r="L64" i="308"/>
  <c r="I17" i="24" s="1"/>
  <c r="T66" i="307"/>
  <c r="Q16" i="24" s="1"/>
  <c r="S54" i="307"/>
  <c r="S66" i="307" s="1"/>
  <c r="P16" i="24" s="1"/>
  <c r="L13" i="24"/>
  <c r="L6" i="24" s="1"/>
  <c r="AA54" i="307"/>
  <c r="AA66" i="307" s="1"/>
  <c r="X16" i="24" s="1"/>
  <c r="AB66" i="307"/>
  <c r="Y16" i="24" s="1"/>
  <c r="Y13" i="24" s="1"/>
  <c r="K54" i="307"/>
  <c r="K66" i="307" s="1"/>
  <c r="H16" i="24" s="1"/>
  <c r="H13" i="24" s="1"/>
  <c r="H54" i="307"/>
  <c r="G54" i="307" s="1"/>
  <c r="L66" i="307"/>
  <c r="I16" i="24" s="1"/>
  <c r="W66" i="306"/>
  <c r="T15" i="24" s="1"/>
  <c r="U13" i="24"/>
  <c r="J66" i="305"/>
  <c r="G14" i="24" s="1"/>
  <c r="H14" i="261" s="1"/>
  <c r="K51" i="303"/>
  <c r="K66" i="303" s="1"/>
  <c r="H11" i="24" s="1"/>
  <c r="H7" i="24" s="1"/>
  <c r="L66" i="303"/>
  <c r="I11" i="24" s="1"/>
  <c r="I7" i="24" s="1"/>
  <c r="X66" i="303"/>
  <c r="U11" i="24" s="1"/>
  <c r="U7" i="24" s="1"/>
  <c r="H51" i="303"/>
  <c r="G51" i="303" s="1"/>
  <c r="AA51" i="303"/>
  <c r="AA66" i="303" s="1"/>
  <c r="X11" i="24" s="1"/>
  <c r="X7" i="24" s="1"/>
  <c r="AB66" i="303"/>
  <c r="Y11" i="24" s="1"/>
  <c r="Y7" i="24" s="1"/>
  <c r="F44" i="315"/>
  <c r="F44" i="329"/>
  <c r="F44" i="351"/>
  <c r="F46" i="306"/>
  <c r="F44" i="312"/>
  <c r="F44" i="317"/>
  <c r="F44" i="327"/>
  <c r="F46" i="302"/>
  <c r="F44" i="314"/>
  <c r="F46" i="305"/>
  <c r="F44" i="332"/>
  <c r="F44" i="326"/>
  <c r="W64" i="352"/>
  <c r="G55" i="350"/>
  <c r="S65" i="349"/>
  <c r="P65" i="24" s="1"/>
  <c r="W64" i="346"/>
  <c r="T62" i="24" s="1"/>
  <c r="S64" i="345"/>
  <c r="J64" i="345"/>
  <c r="J64" i="344"/>
  <c r="J64" i="342"/>
  <c r="W62" i="341"/>
  <c r="W64" i="341" s="1"/>
  <c r="H62" i="341"/>
  <c r="G62" i="341" s="1"/>
  <c r="W64" i="340"/>
  <c r="T55" i="24" s="1"/>
  <c r="T52" i="24" s="1"/>
  <c r="S64" i="339"/>
  <c r="P54" i="24" s="1"/>
  <c r="S64" i="338"/>
  <c r="W64" i="337"/>
  <c r="T51" i="24" s="1"/>
  <c r="W62" i="336"/>
  <c r="W64" i="336" s="1"/>
  <c r="T50" i="24" s="1"/>
  <c r="H62" i="336"/>
  <c r="G62" i="336" s="1"/>
  <c r="W62" i="335"/>
  <c r="W64" i="335" s="1"/>
  <c r="H62" i="335"/>
  <c r="G62" i="335" s="1"/>
  <c r="J64" i="335"/>
  <c r="J64" i="333"/>
  <c r="W64" i="332"/>
  <c r="T45" i="24" s="1"/>
  <c r="T42" i="24" s="1"/>
  <c r="S64" i="332"/>
  <c r="P45" i="24" s="1"/>
  <c r="P42" i="24" s="1"/>
  <c r="W64" i="331"/>
  <c r="S64" i="331"/>
  <c r="G52" i="331"/>
  <c r="G64" i="331" s="1"/>
  <c r="J64" i="330"/>
  <c r="W62" i="330"/>
  <c r="W64" i="330" s="1"/>
  <c r="H62" i="330"/>
  <c r="G62" i="330" s="1"/>
  <c r="W62" i="329"/>
  <c r="W64" i="329" s="1"/>
  <c r="T41" i="24" s="1"/>
  <c r="H62" i="329"/>
  <c r="G62" i="329" s="1"/>
  <c r="J64" i="329"/>
  <c r="G41" i="24" s="1"/>
  <c r="H41" i="261" s="1"/>
  <c r="G52" i="329"/>
  <c r="J64" i="328"/>
  <c r="W62" i="327"/>
  <c r="W64" i="327" s="1"/>
  <c r="T39" i="24" s="1"/>
  <c r="H62" i="327"/>
  <c r="G62" i="327" s="1"/>
  <c r="X64" i="327"/>
  <c r="U39" i="24" s="1"/>
  <c r="U35" i="24" s="1"/>
  <c r="G55" i="326"/>
  <c r="G52" i="326"/>
  <c r="S64" i="325"/>
  <c r="G55" i="325"/>
  <c r="G64" i="325" s="1"/>
  <c r="D37" i="24" s="1"/>
  <c r="W64" i="324"/>
  <c r="G52" i="324"/>
  <c r="S64" i="324"/>
  <c r="J64" i="323"/>
  <c r="G33" i="24" s="1"/>
  <c r="H64" i="320"/>
  <c r="E30" i="24" s="1"/>
  <c r="F30" i="261" s="1"/>
  <c r="W62" i="319"/>
  <c r="W64" i="319" s="1"/>
  <c r="H62" i="319"/>
  <c r="G62" i="319" s="1"/>
  <c r="X64" i="319"/>
  <c r="J64" i="319"/>
  <c r="G52" i="318"/>
  <c r="G52" i="316"/>
  <c r="G56" i="315"/>
  <c r="G55" i="312"/>
  <c r="W64" i="311"/>
  <c r="S64" i="309"/>
  <c r="G52" i="309"/>
  <c r="W64" i="308"/>
  <c r="T17" i="24" s="1"/>
  <c r="G51" i="307"/>
  <c r="G54" i="306"/>
  <c r="G57" i="303"/>
  <c r="J66" i="302"/>
  <c r="S66" i="302"/>
  <c r="G54" i="302"/>
  <c r="H63" i="301"/>
  <c r="G63" i="301" s="1"/>
  <c r="J66" i="301"/>
  <c r="X66" i="301"/>
  <c r="H62" i="301"/>
  <c r="G62" i="301" s="1"/>
  <c r="S62" i="301"/>
  <c r="H61" i="301"/>
  <c r="G61" i="301" s="1"/>
  <c r="S61" i="301"/>
  <c r="G51" i="301"/>
  <c r="T66" i="301"/>
  <c r="H64" i="301"/>
  <c r="G64" i="301" s="1"/>
  <c r="S64" i="301"/>
  <c r="AB66" i="301"/>
  <c r="F46" i="301"/>
  <c r="R66" i="35"/>
  <c r="H64" i="355"/>
  <c r="G49" i="355"/>
  <c r="G64" i="355" s="1"/>
  <c r="S64" i="355"/>
  <c r="F44" i="355"/>
  <c r="F44" i="354"/>
  <c r="H64" i="354"/>
  <c r="G49" i="354"/>
  <c r="G64" i="354" s="1"/>
  <c r="F44" i="353"/>
  <c r="H64" i="353"/>
  <c r="E71" i="24" s="1"/>
  <c r="G49" i="353"/>
  <c r="G64" i="353" s="1"/>
  <c r="D71" i="24" s="1"/>
  <c r="S64" i="353"/>
  <c r="G52" i="352"/>
  <c r="H64" i="352"/>
  <c r="G49" i="352"/>
  <c r="H64" i="351"/>
  <c r="G49" i="351"/>
  <c r="G64" i="351" s="1"/>
  <c r="H64" i="350"/>
  <c r="G49" i="350"/>
  <c r="G64" i="350" s="1"/>
  <c r="H65" i="349"/>
  <c r="E65" i="24" s="1"/>
  <c r="F65" i="261" s="1"/>
  <c r="G49" i="349"/>
  <c r="G65" i="349" s="1"/>
  <c r="D65" i="24" s="1"/>
  <c r="E65" i="261" s="1"/>
  <c r="F44" i="349"/>
  <c r="F44" i="348"/>
  <c r="G54" i="348"/>
  <c r="H72" i="348"/>
  <c r="E64" i="24" s="1"/>
  <c r="F64" i="261" s="1"/>
  <c r="G49" i="348"/>
  <c r="J64" i="347"/>
  <c r="F44" i="347"/>
  <c r="H64" i="347"/>
  <c r="E63" i="24" s="1"/>
  <c r="F63" i="261" s="1"/>
  <c r="G49" i="347"/>
  <c r="G64" i="347" s="1"/>
  <c r="D63" i="24" s="1"/>
  <c r="E63" i="261" s="1"/>
  <c r="F44" i="346"/>
  <c r="G56" i="346"/>
  <c r="H64" i="346"/>
  <c r="E62" i="24" s="1"/>
  <c r="G49" i="346"/>
  <c r="F44" i="345"/>
  <c r="H64" i="345"/>
  <c r="G49" i="345"/>
  <c r="G64" i="345" s="1"/>
  <c r="H64" i="344"/>
  <c r="E59" i="24" s="1"/>
  <c r="F59" i="261" s="1"/>
  <c r="G49" i="344"/>
  <c r="G64" i="344" s="1"/>
  <c r="D59" i="24" s="1"/>
  <c r="E59" i="261" s="1"/>
  <c r="S64" i="344"/>
  <c r="P59" i="24" s="1"/>
  <c r="F44" i="344"/>
  <c r="H64" i="343"/>
  <c r="G49" i="343"/>
  <c r="G64" i="343" s="1"/>
  <c r="J64" i="343"/>
  <c r="F44" i="342"/>
  <c r="H64" i="342"/>
  <c r="G49" i="342"/>
  <c r="G64" i="342" s="1"/>
  <c r="G49" i="341"/>
  <c r="J64" i="341"/>
  <c r="S64" i="341"/>
  <c r="F44" i="341"/>
  <c r="F44" i="340"/>
  <c r="J64" i="340"/>
  <c r="G55" i="24" s="1"/>
  <c r="H55" i="261" s="1"/>
  <c r="H64" i="340"/>
  <c r="E55" i="24" s="1"/>
  <c r="F55" i="261" s="1"/>
  <c r="G49" i="340"/>
  <c r="G64" i="340" s="1"/>
  <c r="D55" i="24" s="1"/>
  <c r="E55" i="261" s="1"/>
  <c r="F44" i="339"/>
  <c r="G52" i="339"/>
  <c r="H64" i="339"/>
  <c r="E54" i="24" s="1"/>
  <c r="F54" i="261" s="1"/>
  <c r="G49" i="339"/>
  <c r="J64" i="338"/>
  <c r="H64" i="338"/>
  <c r="E53" i="24" s="1"/>
  <c r="G49" i="338"/>
  <c r="G64" i="338" s="1"/>
  <c r="D53" i="24" s="1"/>
  <c r="F44" i="337"/>
  <c r="G52" i="337"/>
  <c r="H64" i="337"/>
  <c r="E51" i="24" s="1"/>
  <c r="F51" i="261" s="1"/>
  <c r="G49" i="337"/>
  <c r="G64" i="337" s="1"/>
  <c r="D51" i="24" s="1"/>
  <c r="E51" i="261" s="1"/>
  <c r="S64" i="337"/>
  <c r="P51" i="24" s="1"/>
  <c r="H64" i="336"/>
  <c r="E50" i="24" s="1"/>
  <c r="G49" i="336"/>
  <c r="G64" i="336" s="1"/>
  <c r="D50" i="24" s="1"/>
  <c r="F44" i="336"/>
  <c r="G49" i="335"/>
  <c r="F44" i="335"/>
  <c r="F44" i="334"/>
  <c r="H64" i="334"/>
  <c r="G49" i="334"/>
  <c r="G64" i="334" s="1"/>
  <c r="F44" i="333"/>
  <c r="H64" i="333"/>
  <c r="G49" i="333"/>
  <c r="G64" i="333" s="1"/>
  <c r="H64" i="332"/>
  <c r="E45" i="24" s="1"/>
  <c r="G49" i="332"/>
  <c r="G64" i="332" s="1"/>
  <c r="D45" i="24" s="1"/>
  <c r="J64" i="332"/>
  <c r="G55" i="331"/>
  <c r="H64" i="331"/>
  <c r="H64" i="330"/>
  <c r="G49" i="330"/>
  <c r="G64" i="330" s="1"/>
  <c r="S64" i="330"/>
  <c r="F44" i="330"/>
  <c r="G49" i="329"/>
  <c r="S64" i="329"/>
  <c r="P41" i="24" s="1"/>
  <c r="H64" i="328"/>
  <c r="E40" i="24" s="1"/>
  <c r="F40" i="261" s="1"/>
  <c r="G49" i="328"/>
  <c r="G64" i="328" s="1"/>
  <c r="D40" i="24" s="1"/>
  <c r="E40" i="261" s="1"/>
  <c r="S64" i="328"/>
  <c r="P40" i="24" s="1"/>
  <c r="G49" i="327"/>
  <c r="J64" i="327"/>
  <c r="S64" i="327"/>
  <c r="P39" i="24" s="1"/>
  <c r="G64" i="326"/>
  <c r="D38" i="24" s="1"/>
  <c r="E38" i="261" s="1"/>
  <c r="H64" i="326"/>
  <c r="E38" i="24" s="1"/>
  <c r="F38" i="261" s="1"/>
  <c r="H64" i="325"/>
  <c r="E37" i="24" s="1"/>
  <c r="F44" i="324"/>
  <c r="J64" i="324"/>
  <c r="H64" i="324"/>
  <c r="G49" i="324"/>
  <c r="G64" i="324" s="1"/>
  <c r="G64" i="323"/>
  <c r="D33" i="24" s="1"/>
  <c r="E33" i="261" s="1"/>
  <c r="H64" i="323"/>
  <c r="E33" i="24" s="1"/>
  <c r="F33" i="261" s="1"/>
  <c r="F44" i="322"/>
  <c r="G49" i="322"/>
  <c r="J64" i="322"/>
  <c r="F44" i="321"/>
  <c r="H64" i="321"/>
  <c r="E31" i="24" s="1"/>
  <c r="F31" i="261" s="1"/>
  <c r="G49" i="321"/>
  <c r="G64" i="321" s="1"/>
  <c r="D31" i="24" s="1"/>
  <c r="E31" i="261" s="1"/>
  <c r="J64" i="320"/>
  <c r="G49" i="320"/>
  <c r="G64" i="320" s="1"/>
  <c r="D30" i="24" s="1"/>
  <c r="E30" i="261" s="1"/>
  <c r="H64" i="319"/>
  <c r="G49" i="319"/>
  <c r="G64" i="319" s="1"/>
  <c r="F44" i="318"/>
  <c r="J64" i="318"/>
  <c r="H64" i="318"/>
  <c r="E28" i="24" s="1"/>
  <c r="G49" i="318"/>
  <c r="G49" i="317"/>
  <c r="F44" i="316"/>
  <c r="G49" i="316"/>
  <c r="G49" i="315"/>
  <c r="H64" i="314"/>
  <c r="G49" i="314"/>
  <c r="G64" i="314" s="1"/>
  <c r="J64" i="314"/>
  <c r="S64" i="314"/>
  <c r="H64" i="313"/>
  <c r="G49" i="313"/>
  <c r="G64" i="313" s="1"/>
  <c r="S64" i="313"/>
  <c r="F44" i="313"/>
  <c r="G64" i="312"/>
  <c r="H64" i="312"/>
  <c r="F44" i="311"/>
  <c r="J64" i="311"/>
  <c r="H64" i="311"/>
  <c r="G49" i="311"/>
  <c r="G64" i="311" s="1"/>
  <c r="H64" i="309"/>
  <c r="G49" i="309"/>
  <c r="G64" i="309" s="1"/>
  <c r="F44" i="309"/>
  <c r="S64" i="308"/>
  <c r="P17" i="24" s="1"/>
  <c r="J64" i="308"/>
  <c r="F44" i="308"/>
  <c r="H64" i="308"/>
  <c r="E17" i="24" s="1"/>
  <c r="F17" i="261" s="1"/>
  <c r="G49" i="308"/>
  <c r="G66" i="307"/>
  <c r="D16" i="24" s="1"/>
  <c r="E16" i="261" s="1"/>
  <c r="H66" i="307"/>
  <c r="E16" i="24" s="1"/>
  <c r="F16" i="261" s="1"/>
  <c r="H66" i="306"/>
  <c r="E15" i="24" s="1"/>
  <c r="F15" i="261" s="1"/>
  <c r="G51" i="306"/>
  <c r="H66" i="305"/>
  <c r="E14" i="24" s="1"/>
  <c r="G51" i="305"/>
  <c r="G66" i="305" s="1"/>
  <c r="D14" i="24" s="1"/>
  <c r="G66" i="303"/>
  <c r="D11" i="24" s="1"/>
  <c r="H66" i="303"/>
  <c r="E11" i="24" s="1"/>
  <c r="G51" i="302"/>
  <c r="H66" i="302"/>
  <c r="F46" i="35"/>
  <c r="H64" i="35"/>
  <c r="G64" i="35" s="1"/>
  <c r="W64" i="35"/>
  <c r="W66" i="35" s="1"/>
  <c r="G51" i="35"/>
  <c r="G58" i="35"/>
  <c r="X66" i="35"/>
  <c r="P60" i="24" l="1"/>
  <c r="L34" i="24"/>
  <c r="S34" i="24"/>
  <c r="D67" i="24"/>
  <c r="E71" i="261"/>
  <c r="E67" i="24"/>
  <c r="F71" i="261"/>
  <c r="G72" i="348"/>
  <c r="D64" i="24" s="1"/>
  <c r="E64" i="261" s="1"/>
  <c r="G60" i="261"/>
  <c r="F34" i="24"/>
  <c r="T60" i="24"/>
  <c r="G60" i="24"/>
  <c r="H60" i="261" s="1"/>
  <c r="H62" i="261"/>
  <c r="E60" i="24"/>
  <c r="F60" i="261" s="1"/>
  <c r="F62" i="261"/>
  <c r="P52" i="24"/>
  <c r="G52" i="24"/>
  <c r="H52" i="261" s="1"/>
  <c r="S76" i="24"/>
  <c r="U34" i="24"/>
  <c r="E53" i="261"/>
  <c r="F53" i="261"/>
  <c r="E52" i="24"/>
  <c r="F52" i="261" s="1"/>
  <c r="T46" i="24"/>
  <c r="L76" i="24"/>
  <c r="E50" i="261"/>
  <c r="D46" i="24"/>
  <c r="E46" i="261" s="1"/>
  <c r="F50" i="261"/>
  <c r="E46" i="24"/>
  <c r="F46" i="261" s="1"/>
  <c r="F45" i="261"/>
  <c r="E42" i="24"/>
  <c r="F42" i="261" s="1"/>
  <c r="E45" i="261"/>
  <c r="D42" i="24"/>
  <c r="E42" i="261" s="1"/>
  <c r="P35" i="24"/>
  <c r="P34" i="24" s="1"/>
  <c r="T35" i="24"/>
  <c r="G64" i="327"/>
  <c r="D39" i="24" s="1"/>
  <c r="E39" i="261" s="1"/>
  <c r="H64" i="327"/>
  <c r="E39" i="24" s="1"/>
  <c r="F39" i="261" s="1"/>
  <c r="F37" i="261"/>
  <c r="E37" i="261"/>
  <c r="H35" i="261"/>
  <c r="H33" i="261"/>
  <c r="G23" i="24"/>
  <c r="H23" i="261" s="1"/>
  <c r="F28" i="261"/>
  <c r="E23" i="24"/>
  <c r="F23" i="261" s="1"/>
  <c r="X13" i="24"/>
  <c r="Q13" i="24"/>
  <c r="Q6" i="24" s="1"/>
  <c r="Q76" i="24" s="1"/>
  <c r="I13" i="24"/>
  <c r="G64" i="308"/>
  <c r="D17" i="24" s="1"/>
  <c r="E17" i="261" s="1"/>
  <c r="P13" i="24"/>
  <c r="P6" i="24" s="1"/>
  <c r="T13" i="24"/>
  <c r="T6" i="24" s="1"/>
  <c r="I6" i="24"/>
  <c r="I76" i="24" s="1"/>
  <c r="Y6" i="24"/>
  <c r="Y76" i="24" s="1"/>
  <c r="X6" i="24"/>
  <c r="X76" i="24" s="1"/>
  <c r="H6" i="24"/>
  <c r="H76" i="24" s="1"/>
  <c r="U6" i="24"/>
  <c r="G13" i="24"/>
  <c r="H13" i="261" s="1"/>
  <c r="E14" i="261"/>
  <c r="F14" i="261"/>
  <c r="E13" i="24"/>
  <c r="F13" i="261" s="1"/>
  <c r="E11" i="261"/>
  <c r="E7" i="261" s="1"/>
  <c r="D7" i="24"/>
  <c r="E7" i="24"/>
  <c r="F11" i="261"/>
  <c r="F7" i="261" s="1"/>
  <c r="G64" i="346"/>
  <c r="D62" i="24" s="1"/>
  <c r="G64" i="341"/>
  <c r="H64" i="341"/>
  <c r="G64" i="339"/>
  <c r="D54" i="24" s="1"/>
  <c r="E54" i="261" s="1"/>
  <c r="O52" i="335"/>
  <c r="O64" i="335" s="1"/>
  <c r="H52" i="335"/>
  <c r="H64" i="329"/>
  <c r="E41" i="24" s="1"/>
  <c r="F41" i="261" s="1"/>
  <c r="G64" i="329"/>
  <c r="D41" i="24" s="1"/>
  <c r="E41" i="261" s="1"/>
  <c r="G64" i="318"/>
  <c r="D28" i="24" s="1"/>
  <c r="G66" i="306"/>
  <c r="D15" i="24" s="1"/>
  <c r="E15" i="261" s="1"/>
  <c r="G66" i="302"/>
  <c r="H66" i="301"/>
  <c r="G66" i="301"/>
  <c r="S66" i="301"/>
  <c r="G64" i="352"/>
  <c r="H66" i="35"/>
  <c r="G66" i="35"/>
  <c r="D66" i="24" l="1"/>
  <c r="E66" i="261" s="1"/>
  <c r="E67" i="261"/>
  <c r="E66" i="24"/>
  <c r="F66" i="261" s="1"/>
  <c r="F67" i="261"/>
  <c r="G34" i="261"/>
  <c r="F76" i="24"/>
  <c r="G75" i="261" s="1"/>
  <c r="T34" i="24"/>
  <c r="T76" i="24" s="1"/>
  <c r="D60" i="24"/>
  <c r="E60" i="261" s="1"/>
  <c r="E62" i="261"/>
  <c r="G34" i="24"/>
  <c r="H34" i="261" s="1"/>
  <c r="U76" i="24"/>
  <c r="D52" i="24"/>
  <c r="E52" i="261" s="1"/>
  <c r="P76" i="24"/>
  <c r="E35" i="24"/>
  <c r="F35" i="261" s="1"/>
  <c r="D35" i="24"/>
  <c r="E28" i="261"/>
  <c r="D23" i="24"/>
  <c r="E23" i="261" s="1"/>
  <c r="D13" i="24"/>
  <c r="E13" i="261" s="1"/>
  <c r="G6" i="24"/>
  <c r="H6" i="261" s="1"/>
  <c r="E6" i="24"/>
  <c r="F6" i="261" s="1"/>
  <c r="G52" i="335"/>
  <c r="G64" i="335" s="1"/>
  <c r="H64" i="335"/>
  <c r="C18" i="131"/>
  <c r="C17" i="131"/>
  <c r="D34" i="24" l="1"/>
  <c r="E34" i="261" s="1"/>
  <c r="E34" i="24"/>
  <c r="F34" i="261" s="1"/>
  <c r="E35" i="261"/>
  <c r="D6" i="24"/>
  <c r="G76" i="24"/>
  <c r="H75" i="261" s="1"/>
  <c r="D76" i="24" l="1"/>
  <c r="E75" i="261" s="1"/>
  <c r="E76" i="24"/>
  <c r="F75" i="261" s="1"/>
  <c r="E6" i="261"/>
</calcChain>
</file>

<file path=xl/comments1.xml><?xml version="1.0" encoding="utf-8"?>
<comments xmlns="http://schemas.openxmlformats.org/spreadsheetml/2006/main">
  <authors>
    <author>Oleg</author>
  </authors>
  <commentList>
    <comment ref="B15" authorId="0" shapeId="0">
      <text>
        <r>
          <rPr>
            <sz val="8"/>
            <color indexed="81"/>
            <rFont val="Tahoma"/>
            <family val="2"/>
          </rPr>
          <t xml:space="preserve">Dacă TV şi radio, acest preţ include pe ambele
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</rPr>
          <t>Oleg:</t>
        </r>
        <r>
          <rPr>
            <sz val="8"/>
            <color indexed="81"/>
            <rFont val="Tahoma"/>
            <family val="2"/>
          </rPr>
          <t xml:space="preserve">
Moldova 1, 90-160 EUR, Protv si altele mai cunoscute, mai scump. In calcul s-a luat costul de 200 EUR pe minut.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 xml:space="preserve">De circa 10 ori mai ieftin ca la TV
</t>
        </r>
      </text>
    </comment>
    <comment ref="B18" authorId="0" shapeId="0">
      <text>
        <r>
          <rPr>
            <sz val="8"/>
            <color indexed="81"/>
            <rFont val="Tahoma"/>
            <family val="2"/>
          </rPr>
          <t>depinde de formatul dorit (dimensiuni, colori etc.)
Cost pentru o brosura standard european</t>
        </r>
      </text>
    </comment>
  </commentList>
</comments>
</file>

<file path=xl/sharedStrings.xml><?xml version="1.0" encoding="utf-8"?>
<sst xmlns="http://schemas.openxmlformats.org/spreadsheetml/2006/main" count="6127" uniqueCount="404">
  <si>
    <t>zile</t>
  </si>
  <si>
    <t>rata zilnică</t>
  </si>
  <si>
    <t>Cazare</t>
  </si>
  <si>
    <t>Per diem</t>
  </si>
  <si>
    <t>Transport</t>
  </si>
  <si>
    <t>Arenda echipamentului</t>
  </si>
  <si>
    <t>tur-retur</t>
  </si>
  <si>
    <t>Apă</t>
  </si>
  <si>
    <t>Cost total</t>
  </si>
  <si>
    <t>persoane</t>
  </si>
  <si>
    <t>Unități</t>
  </si>
  <si>
    <t>Cost</t>
  </si>
  <si>
    <t>Cost unitar</t>
  </si>
  <si>
    <t>Complexitatea studiului</t>
  </si>
  <si>
    <t>Număr de experți</t>
  </si>
  <si>
    <t>Studiu are un caracter interdisciplinar</t>
  </si>
  <si>
    <t>Studiul presupune analiza cadrului normativ</t>
  </si>
  <si>
    <t>Studiu presupune elaborarea unei politici publice</t>
  </si>
  <si>
    <t>Studiu cere efectuarea analizei cost-beneficiu</t>
  </si>
  <si>
    <t>Studiul prespune elaborarea proiectelor de acte normative</t>
  </si>
  <si>
    <t>punctaj</t>
  </si>
  <si>
    <t>Studiu presupune colectarea informației primare</t>
  </si>
  <si>
    <t>Scrierea raportului</t>
  </si>
  <si>
    <t>Culegerea informației primare</t>
  </si>
  <si>
    <t>Masă rotundă</t>
  </si>
  <si>
    <t>Transport local</t>
  </si>
  <si>
    <t>Studiul presupune organizarea unui eveniment consultativ</t>
  </si>
  <si>
    <t>Studiul are în vizor un domeniu nou pentru Republica Moldova</t>
  </si>
  <si>
    <t>cost</t>
  </si>
  <si>
    <t>Pauză de cafea</t>
  </si>
  <si>
    <t>participanți</t>
  </si>
  <si>
    <t>Arendă sală</t>
  </si>
  <si>
    <t>Imprimare raport</t>
  </si>
  <si>
    <t>pagini</t>
  </si>
  <si>
    <t>preț/oră</t>
  </si>
  <si>
    <t>Traducere raport</t>
  </si>
  <si>
    <t>Nr.</t>
  </si>
  <si>
    <t>Acțiuni</t>
  </si>
  <si>
    <t>Total</t>
  </si>
  <si>
    <t>Expertiză locală, rata pe zi, EUR</t>
  </si>
  <si>
    <t>Expertiză internaţională, rata pe zi, EUR</t>
  </si>
  <si>
    <t>Transport, tur-retur</t>
  </si>
  <si>
    <t>Arendă sală, preț/zi</t>
  </si>
  <si>
    <t>Arenda echipamentului, preț/zi</t>
  </si>
  <si>
    <t>Exemplul 1. Cu expertiză internațională</t>
  </si>
  <si>
    <t>Culegerea informației primare, USD</t>
  </si>
  <si>
    <t>Cazare străini, pe zi, EUR</t>
  </si>
  <si>
    <t>Cazare participanţi instruire, pe zi, EUR</t>
  </si>
  <si>
    <t>IV</t>
  </si>
  <si>
    <t>Costul de producţie al unui spot TV, EUR</t>
  </si>
  <si>
    <t>Costul 1 minut difuzare TV, EUR</t>
  </si>
  <si>
    <t>Costul 1 minut difuzare radio, EUR</t>
  </si>
  <si>
    <t>Cost 1 material informațional, MDL</t>
  </si>
  <si>
    <t>Comentarii, după caz</t>
  </si>
  <si>
    <t>3.1.1.1</t>
  </si>
  <si>
    <t>3.1.1.2</t>
  </si>
  <si>
    <t>3.1.1.3</t>
  </si>
  <si>
    <t>3.1.2.1</t>
  </si>
  <si>
    <t>3.1.2.2</t>
  </si>
  <si>
    <t>3.2.1.1</t>
  </si>
  <si>
    <t>3.2.1.2</t>
  </si>
  <si>
    <t>3.2.2.1</t>
  </si>
  <si>
    <t>3.2.2.2</t>
  </si>
  <si>
    <t>3.3.1.1</t>
  </si>
  <si>
    <t>3.3.1.2</t>
  </si>
  <si>
    <t>3.3.1.3</t>
  </si>
  <si>
    <t>Curs schimb MDL/EUR (şfîrşit an 2020)</t>
  </si>
  <si>
    <t>Curs schimb MDL/USD (şfîrşit an 20205)</t>
  </si>
  <si>
    <t>externe</t>
  </si>
  <si>
    <t>BS</t>
  </si>
  <si>
    <t>Buget, mii lei</t>
  </si>
  <si>
    <t>2021-25</t>
  </si>
  <si>
    <t>Institutia responsabila</t>
  </si>
  <si>
    <t>Parteneri</t>
  </si>
  <si>
    <t>I</t>
  </si>
  <si>
    <t>II</t>
  </si>
  <si>
    <t>III</t>
  </si>
  <si>
    <t>x</t>
  </si>
  <si>
    <t>Exemplul cu expertiză locală</t>
  </si>
  <si>
    <t>Nr. activitate</t>
  </si>
  <si>
    <t>Obiectiv general 3: Asigurarea dreptului la familie pentru fiecare copil</t>
  </si>
  <si>
    <t>3.1 Sprijinirea și consolidarea familiei</t>
  </si>
  <si>
    <t>3.1.1 Evaluarea periodică a problemelor cu care se confruntă familiile cu copii și adaptarea serviciilor municipale existente la necesitățile acestora și/sau instruirea de noi servicii</t>
  </si>
  <si>
    <t>3.1.2 Asigurarea la timp a accesului tuturor familiilor, inclusiv a celor cu copii și/sau părinți cu dizabilități, la servicii în funcție de necesități</t>
  </si>
  <si>
    <t>3.1.3 Diversificarea serviciilor de sprijin și reabilitare pentru familiile cu copii, în special a celor cu copii cu dizabilități și/sau părinți cu dizabilități, a familiilor cu copii mici etc</t>
  </si>
  <si>
    <t>3.1.3.1</t>
  </si>
  <si>
    <t>3.1.3.2</t>
  </si>
  <si>
    <t xml:space="preserve">3.2 Considerarea opiniei copilului la toate etapele procesului decizional  </t>
  </si>
  <si>
    <t xml:space="preserve">3.2.1 Implementarea principiilor necesității și potrivirii în îngrijirea alternativă, inclusiv prin revizuirea regulamentelor d funcționare a serviciilor de îngrijire alternativă </t>
  </si>
  <si>
    <t>3.2.2 Instituirea unui sistem unic de management de caz electronic a copiilor din îngrijirea alternativă</t>
  </si>
  <si>
    <t>3.2.3 Instituirea moratoriului la instituționalizarea copiilor cu vîrsta de 0-6 ani</t>
  </si>
  <si>
    <t>3.2.3.1</t>
  </si>
  <si>
    <t>3.2.3.2</t>
  </si>
  <si>
    <t>3.2.4 Reorganizarea Gimnaziului internat nr. 3 și a Centrului municipal de plasament pentru copii de vârstă fragedă</t>
  </si>
  <si>
    <t>3.2.4.1</t>
  </si>
  <si>
    <t>3.2.4.2</t>
  </si>
  <si>
    <t>3.2.5 Dezvoltarea spectrului de servicii alternative de îngrijire de tip familial care să răspundă necesităților copiilor cu dizabilități, a copiilor mici, a copiilor cu tulburări de comportament, victime ale violenței și alte grupuri</t>
  </si>
  <si>
    <t>3.2.5.1</t>
  </si>
  <si>
    <t>3.2.5.2</t>
  </si>
  <si>
    <t>CMC</t>
  </si>
  <si>
    <t>copii reintegrati in familia biologica (2015-17)</t>
  </si>
  <si>
    <t>copii adoptati (2015-17)</t>
  </si>
  <si>
    <t>copii preveniti separare, anual</t>
  </si>
  <si>
    <t>sprijin familial secundar, 2018, anual</t>
  </si>
  <si>
    <t>copii cu dizabilitati beneficiari servicii, anual</t>
  </si>
  <si>
    <t>Serviciu echipa mobile, anual</t>
  </si>
  <si>
    <t>Servicii de zi</t>
  </si>
  <si>
    <t>copii sericiu de plasament rezidential</t>
  </si>
  <si>
    <t>respondenti</t>
  </si>
  <si>
    <t>calatorie</t>
  </si>
  <si>
    <t>total copii mun.Chisinau</t>
  </si>
  <si>
    <t>copii in situatii de risc</t>
  </si>
  <si>
    <t>copii separati de parinti</t>
  </si>
  <si>
    <t>copii asistati de serviciul social de sprijin familial</t>
  </si>
  <si>
    <t>primar</t>
  </si>
  <si>
    <t>secundar</t>
  </si>
  <si>
    <t>reintegrati in familia biologica 2017</t>
  </si>
  <si>
    <t>copii pasati</t>
  </si>
  <si>
    <t>plasament de urgenta</t>
  </si>
  <si>
    <t>plasament planificat</t>
  </si>
  <si>
    <t>copii plasati in servicii de plasament familial</t>
  </si>
  <si>
    <t>in tutale/curatela</t>
  </si>
  <si>
    <t>in asistenta parentala profesionista (APP)</t>
  </si>
  <si>
    <t>copii plasati in servicii de plasament de tip rezidential</t>
  </si>
  <si>
    <t>Date raport evaluare, 2017</t>
  </si>
  <si>
    <t>2022-24</t>
  </si>
  <si>
    <t>permanent</t>
  </si>
  <si>
    <t>2023-25</t>
  </si>
  <si>
    <t>anual</t>
  </si>
  <si>
    <t>2022-23</t>
  </si>
  <si>
    <t>periodic</t>
  </si>
  <si>
    <t>3.1.1.1 Elaborarea raportului anual privind situația familiei și copilului în mun. Chișinău în baza datelor statistice colectate (17 rapoarte)</t>
  </si>
  <si>
    <t>2022, actualizata anual</t>
  </si>
  <si>
    <t>Elaborare program</t>
  </si>
  <si>
    <t>Pilotarea suportului individual</t>
  </si>
  <si>
    <t>Programarea versiunii online de evaluare</t>
  </si>
  <si>
    <t>Mentinerea, suportul in functionarea programului online</t>
  </si>
  <si>
    <t>3.1.1.2. Evaluarea eficienței și eficacității serviciilor sociale prestate în cadrul mun. Chișinău, inclusiv Centrelor comunitare  și serviciilor sociale prestate, propuneri de îmbunătățire</t>
  </si>
  <si>
    <t>3.1.1.3. Evaluarea implementării procedurii de adopție.  Elaborarea Ghidului privind procesul de adopție pentru familiile potențiale</t>
  </si>
  <si>
    <t>3.1.1.4. Monitorizarea  copiilor rămăși fără ocrotirea părintească, plasați în serviciul tutelă/curatelă.</t>
  </si>
  <si>
    <t>AM</t>
  </si>
  <si>
    <t>3.1.1.5 Evaluarea primară/complexă a familiei în vederea prevenirii instituționalizării copiilor, prin concluzii, referire la servicii de îngrijire alternativă.</t>
  </si>
  <si>
    <t>3.1.2.1 Îmbunătățirea procedurilor prin elaborarea Regulamentului cadru privind asigurarea comunicării și graficul de întrevederi a copilului</t>
  </si>
  <si>
    <t xml:space="preserve">3.1.2.2 Instruirea și îmbunătățirea instrucțiunilor de funcționare în aplicarea prevenirii separării pentru familii cu copii de 0-6 ani </t>
  </si>
  <si>
    <t>3.1.2.3 Asistarea familiilor prin  consiliere, ghidare pregătire a familiilor în vederea reintegrării copiilor din instituții rezidențiale;</t>
  </si>
  <si>
    <t>3.1.2.4 Sprijinul primar și secundar familiilor cu copii în scopul prevenirii separării copiilor de familie, cît și pentru familiile cu copii reintegrați sau în proces de reintegrare</t>
  </si>
  <si>
    <t xml:space="preserve">3.1.2.5 Achitarea indemnizațiilor lunare pentru copiii adoptați, </t>
  </si>
  <si>
    <t>plasați în serviciul de tutelă/curatelă, APP, CCTF, plasați în serviciile sociale,  abonamentelor pentru călătoria în transportul public pentru copiii, copiii din instituțiile de plasament de tip rezidențial, copii rămași temporar și fără ocrotire părintească</t>
  </si>
  <si>
    <t>3.1.2.6 Reparația, dotarea și modernizarea Serviciului social Centrul de plasament pentru copii separați de părinți „Lumina”</t>
  </si>
  <si>
    <t>3.1.2.7 Reparația, dotarea și modernizarea serviciilor Centrului de plasament „Teritoriul Adolescenței”. Toate Centrele Comunitare pentru Copii și Tineri evaluate și dotate.</t>
  </si>
  <si>
    <t>3.1.2.8 Reparația, dotarea și modernizarea Serviciului social Centrul „Copilărie, Adolescență și Familie” (str. Grenoble 163/5)</t>
  </si>
  <si>
    <t>3.1.2.9 Optimizarea serviciilor prestate în Serviciul social Centrul de reabilitare pentru copiii cu dizabilități „Casa Speranței”</t>
  </si>
  <si>
    <t>3.1.3.1 Evaluarea nevoilor de servicii pentru familiile cu copii, propuneri de creare a serviciilor de sprijin și de reabilitare pentru familiile și copii cu dizabilități, inclusiv costurile aferente și mecanismul de implementare</t>
  </si>
  <si>
    <t>3.1.3.2 Consolidarea și extinderea Serviciului Respiro pentru familii cu copii cu dizabilități  (severe)</t>
  </si>
  <si>
    <t>3.1.3.3 Crearea Serviciului casa comunitară pentru copii cu dizabilități</t>
  </si>
  <si>
    <t>3.1.3.4 Dezvoltarea Serviciului social Locuință protejată pentru copii cu dizabilități</t>
  </si>
  <si>
    <t>3.1.3.5 Extinderea serviciului social de îngrijire la domiciliu pentru copii cu dizabilități, inclusiv dotarea cu echipamente necesare de îngrijire de împrumut</t>
  </si>
  <si>
    <t>3.1.3.6 Consolidarea prestării serviciilor prestate la distanță (teleservicii de sprijin), inclusiv prin dotarea cu echipamente respective</t>
  </si>
  <si>
    <t>3.1.3.7 Consolidarea și extinderea serviciului Echipa mobilă, inclusiv prin crearea a 2 echipe noi și dotarea acestora</t>
  </si>
  <si>
    <t>3.1.3.8 Consolidarea centrului specializat de intervenții timpurii și de reabilitare a copiilor cu dizabilități și tulburări de dezvoltare</t>
  </si>
  <si>
    <t>3.1.3.9 Consolidarea serviciului maternal prin dotare suplimentară, condiții de funcționare și deprinderi îmbunătățite</t>
  </si>
  <si>
    <t>3.1.3.10 Înaintarea dosarelor copiilor pentru acordarea ajutorului unic, la absolvirea cl. IX, sprijin familial la înmatricularea în cl. I, pentru acordarea ajutorului unic, sprijin familial</t>
  </si>
  <si>
    <t>3.2.1 Implementarea principiilor necesității și potrivirii în îngrijirea alternativă, inclusiv prin revizuirea regulamentelor de funcționare a serviciilor de îngrijire alternativă</t>
  </si>
  <si>
    <t>3.2.1.1 Elaborarea hărții prospective a necesităților de servicii de îngrijire alternativă pentru 2021-25 (inclusiv amplasarea, capacitatea de lucru, finanțare)</t>
  </si>
  <si>
    <t>3.2.1.2 Evaluarea regulamentelor de funcționare a serviciilor de îngrijire alternativă cu concluzii și recomandări de revizuire (Tutelă/curatelă, APP, AP, CCTF, Serviciu maternal, Serviciu răgaz, Serviciu sprijin pentru familie cu copil, CCCT)</t>
  </si>
  <si>
    <t xml:space="preserve">3.2.1.3 Aprobarea modificărilor la regulamentele serviciilor de îngrijire alternativă  </t>
  </si>
  <si>
    <t>3.2.1.4 Instruirea asistenților parentali profesioniști pentru plasamentul copiilor nou-născuți, copiilor cu dizabilități, minorelor gravide, mamelor minore cu risc de abandon al copilului</t>
  </si>
  <si>
    <t>3.2.1.5 Consultarea obligatorie a opiniei copilului (implementarea legii 112), asigurarea vizitelor periodice</t>
  </si>
  <si>
    <t xml:space="preserve">3.2.1.6 Consolidarea Comisiei Copilului aflat in dificultate ca entitate independenta decizională </t>
  </si>
  <si>
    <t>3.2.2.1 Completarea sistemului e-management  cu modulul dosarului electronic al copilului în sistemul de îngrijire alternativă</t>
  </si>
  <si>
    <t>3.2.2.2 Operaționalizarea modulului serviciilor de îngrijire alternativă  în cadrul sistemului e-management de caz,  dotarea cu necesitățile tehnice</t>
  </si>
  <si>
    <t>3.2.2.3 Organizarea ședințelor de instruire a specialiștilor și schimb de experiență la nivel de sector privind utilizarea sistemului e-management de caz (2.4.5)</t>
  </si>
  <si>
    <t>3.2.3.1 Elaborarea studiului de fezabilitate privind introducerea moratoriului la instituționalizare, inclusiv recomandări cu operaționalizarea serviciilor de îngrijire alternativă</t>
  </si>
  <si>
    <t>3.2.3.2 Elaborarea și aprobarea Deciziei CMC privind introducerea moratoriului</t>
  </si>
  <si>
    <t>3.2.3.3 Fortificarea Comisiei municipale a copilului aflat în dificultate prin suplinirea secretariatului, folosirea e-management de caz</t>
  </si>
  <si>
    <t>3.2.3.4 Organizarea ședințelor de supervizare în Serviciile APP, CCTF și altele (4.3.12).</t>
  </si>
  <si>
    <t>3.2.3.5 Reducerea numărului de copii în instituțiile rezidențiale prin plasamentul în serviciile de îngrijire alternativă (APP, CCTF, Tutelă, curatelă, etc). (4.3.13)</t>
  </si>
  <si>
    <t>2022-25</t>
  </si>
  <si>
    <t>3.2.4.1 Evaluarea situației copiilor din serviciile sociale: Casă Comunitară, Centre de plasament 7-17 ani, Gimnaziul - internat nr. 3 şi specialiștii ATL, ședințele echipei multidisciplinare. (4.3.8)</t>
  </si>
  <si>
    <t>3.2.4.2 Evaluarea situației copiilor din Centrele de plasament nestatale care primesc indemnizații zilnice. (4.3.9)</t>
  </si>
  <si>
    <t>3.2.4.3 Evaluarea instrumentării dosarelor copiilor din Centrul Municipal de Plasament și reabilitare a copiilor de vârstă fragedă. (4.3.7)</t>
  </si>
  <si>
    <t>3.2.4.4 Elaborarea studiului de fezabilitate și a planului de reorganizare a Gimnaziului internat nr. 3 și a Centrului municipal de plasament pentru copii de vârstă fragedă</t>
  </si>
  <si>
    <t>3.2.4.5 Implementarea Deciziei CMC privind reorganizarea Gimnaziului internat nr. 3, Centrului municipal de plasament pentru copii de vârstă fragedă, inclusiv mecanismul (estimare cost, redirecționare personal)</t>
  </si>
  <si>
    <t>3.2.4.6 Elaborarea planurilor individuale de asistență a copiilor aflați în instituții rezidențiale. Acordarea suportului informațional, umanitar și financiar familiilor cu copii reintegrați.</t>
  </si>
  <si>
    <t>3.2.4.7. Monitorizarea implementării reorganizărilor, date în sistemul e-management de caz</t>
  </si>
  <si>
    <t xml:space="preserve">3.2 Consolidarea sistemului de îngrijire alternativă  </t>
  </si>
  <si>
    <t xml:space="preserve">3.2.5.1 Elaborarea propunerii de realizare a practicilor bune privind organizarea serviciilor, inclusiv  de tip familial, pentru copii cu dizabilități (de stat și privat) </t>
  </si>
  <si>
    <t xml:space="preserve">3.2.5.2 Crearea și pilotarea a cel puțin 1-2 servicii noi de îngrijire de tip familial pentru copii cu dizabilități din mun. Chișinău, inclusiv costuri mecanism de implementare </t>
  </si>
  <si>
    <t xml:space="preserve">3.2.5.3 Conlucrarea cu instituțiile de resort privind facilitarea serviciilor sociale, continue, copiilor care împlinesc vârsta majoratului. (4.3.10) </t>
  </si>
  <si>
    <t xml:space="preserve">3.2.5.4 Crearea și dezvoltarea serviciilor de: a) asistență personală, b) de casă comunitară și centrul de plasament, c) de locuință protejată pentru copii cu dizabilități (inclusiv de vîrstă 12-17 ani) și d) asistență psihologică victimelor de violență (telepsihlogie) </t>
  </si>
  <si>
    <t>3.2.5.5 Extinderea și fortificarea Serviciului APP și CCTF prin crearea unui număr necesar conform cerințelor pentru cele mai vulnerabile categorii</t>
  </si>
  <si>
    <t>3.3 Asigurarea (re) integrării socio-familiale a copiilor și tinerilor din îngrijirea alternativă</t>
  </si>
  <si>
    <t>3.3.1 Dezvoltarea și implementarea programelor de pregătire către viața independentă a copiilor din îngrijirea alternativă</t>
  </si>
  <si>
    <t>3.3.1.1 Evaluarea necesităților și elaborarea propunerilor în baza practicilor pozitive inclusiv din mun. Chișinău (inclusiv estimarea costurilor)</t>
  </si>
  <si>
    <t>3.3.1.2 Pilotarea programei de viața independentă pentru fiecare forma actuală de îngrijire alternativă (în cadrul Casa comunitară, locuința socială, Centrul pentru copii, adolescenți și familie)</t>
  </si>
  <si>
    <t>3.3.1.3 Instruirea implicați în îngrijirea alternativă, oferirea suportului metodologic pentru implementare, inclusiv adaptări necesare</t>
  </si>
  <si>
    <t xml:space="preserve">3.3.1.4 Monitorizarea implementării programului de viață independentă în diferite forme de realizare </t>
  </si>
  <si>
    <t>3.3.2.1 Adoptarea deciziei CMC privind implementarea programului de susținere a vieții independente (cu costuri, specializat, standarde de calitate)</t>
  </si>
  <si>
    <t>3.3.2.2 Elaborarea modulului din sistemul e-management de caz privind beneficiarii</t>
  </si>
  <si>
    <t>3.3.2 Dezvoltarea și implementarea serviciilor de suport și îngrijire pentru adolescenții și tinerii ieșiți din îngrijirea alternativă</t>
  </si>
  <si>
    <t>3.1.1.4</t>
  </si>
  <si>
    <t>3.1.1.5</t>
  </si>
  <si>
    <t>3.1.3.3</t>
  </si>
  <si>
    <t>3.1.3.4</t>
  </si>
  <si>
    <t>3.1.3.5</t>
  </si>
  <si>
    <t>3.1.3.6</t>
  </si>
  <si>
    <t>3.1.3.7</t>
  </si>
  <si>
    <t>3.1.3.8</t>
  </si>
  <si>
    <t>3.1.3.9</t>
  </si>
  <si>
    <t>3.1..3.10</t>
  </si>
  <si>
    <t>3.2.1.3</t>
  </si>
  <si>
    <t>3.2.1.4</t>
  </si>
  <si>
    <t>3.2.1.5</t>
  </si>
  <si>
    <t>3.2.1.6</t>
  </si>
  <si>
    <t>3.2.2.3</t>
  </si>
  <si>
    <t>3.2.3.3</t>
  </si>
  <si>
    <t>3.2.3.4</t>
  </si>
  <si>
    <t>3.2.3.5</t>
  </si>
  <si>
    <t>3.2.4.3</t>
  </si>
  <si>
    <t>3.2.4.4</t>
  </si>
  <si>
    <t>3.2.4.5</t>
  </si>
  <si>
    <t>3.2.4.6</t>
  </si>
  <si>
    <t>3.2.4.7</t>
  </si>
  <si>
    <t>3.2.5.3</t>
  </si>
  <si>
    <t>3.2.5.4</t>
  </si>
  <si>
    <t>3.2.5.5.</t>
  </si>
  <si>
    <t>TOTAL obiectiv 3</t>
  </si>
  <si>
    <r>
      <t xml:space="preserve">3.3 Asigurarea (re) </t>
    </r>
    <r>
      <rPr>
        <b/>
        <i/>
        <sz val="10"/>
        <color theme="1"/>
        <rFont val="Times New Roman"/>
        <family val="1"/>
      </rPr>
      <t>integrării socio-familiale</t>
    </r>
    <r>
      <rPr>
        <b/>
        <sz val="10"/>
        <color theme="1"/>
        <rFont val="Times New Roman"/>
        <family val="1"/>
      </rPr>
      <t xml:space="preserve"> a copiilor și tinerilor </t>
    </r>
    <r>
      <rPr>
        <b/>
        <i/>
        <sz val="10"/>
        <color theme="1"/>
        <rFont val="Times New Roman"/>
        <family val="1"/>
      </rPr>
      <t>din îngrijirea alternativă</t>
    </r>
  </si>
  <si>
    <t>3.3.2.1</t>
  </si>
  <si>
    <t>3.3.2.2</t>
  </si>
  <si>
    <t>3.3.1.4</t>
  </si>
  <si>
    <t>3.1.2.3</t>
  </si>
  <si>
    <t>3.1.2.4</t>
  </si>
  <si>
    <t>3.1.2.5</t>
  </si>
  <si>
    <t>3.1.2.6</t>
  </si>
  <si>
    <t>3.1.2.7</t>
  </si>
  <si>
    <t>3.1.2.8</t>
  </si>
  <si>
    <t>3.1.2.9</t>
  </si>
  <si>
    <t>DGPDC,IGP, DGETS</t>
  </si>
  <si>
    <t>DGPDC</t>
  </si>
  <si>
    <t>CCF</t>
  </si>
  <si>
    <t>DGASS</t>
  </si>
  <si>
    <t>CMC, DGPDC</t>
  </si>
  <si>
    <t>Evaluare programe, servicii</t>
  </si>
  <si>
    <t>Organizarea sondajului calitatii serviciilor</t>
  </si>
  <si>
    <t>Evaluare proceduri de adoptie</t>
  </si>
  <si>
    <t>Elaborare ghid pentru adoptator</t>
  </si>
  <si>
    <t>Suport individual</t>
  </si>
  <si>
    <t>Adoptia</t>
  </si>
  <si>
    <t>APP</t>
  </si>
  <si>
    <t>CCTF</t>
  </si>
  <si>
    <t>Servicii sociale</t>
  </si>
  <si>
    <t>Abonamente</t>
  </si>
  <si>
    <t>Indemnizatie temporar fara parinti</t>
  </si>
  <si>
    <t>Reparatia</t>
  </si>
  <si>
    <t>Reparatie</t>
  </si>
  <si>
    <t>Organizarea sondaj</t>
  </si>
  <si>
    <t>Organizarea focus grupuri</t>
  </si>
  <si>
    <t>Elaborare concept</t>
  </si>
  <si>
    <t>Dotare echipament, 5 sectii</t>
  </si>
  <si>
    <t>Elaborare harta si estimarile financiare</t>
  </si>
  <si>
    <t>Elaborare modul dosar electronic</t>
  </si>
  <si>
    <t>Introducerea datelor</t>
  </si>
  <si>
    <t>Elaborare studiu</t>
  </si>
  <si>
    <t>Secretariat</t>
  </si>
  <si>
    <t>Suportul secretariat</t>
  </si>
  <si>
    <t>Elaborare studiu de fezabilitate</t>
  </si>
  <si>
    <t>Suportul de implementare</t>
  </si>
  <si>
    <t>Elaborare planurilor individuale</t>
  </si>
  <si>
    <t>Elaborarea propunerilor</t>
  </si>
  <si>
    <t>Serviciu 1</t>
  </si>
  <si>
    <t>Servicu 2</t>
  </si>
  <si>
    <t>Serviciu 2</t>
  </si>
  <si>
    <t>Serviciu 3</t>
  </si>
  <si>
    <t>Serviciu AP copii dizabilitati</t>
  </si>
  <si>
    <t>Ajustari si dotare echipament</t>
  </si>
  <si>
    <t>Formare</t>
  </si>
  <si>
    <t>Elaborare programe instruire</t>
  </si>
  <si>
    <t>Evaluare eficacitatii programelor</t>
  </si>
  <si>
    <t>Sondaje</t>
  </si>
  <si>
    <t>focus grupuri</t>
  </si>
  <si>
    <t>Specilast elaborare</t>
  </si>
  <si>
    <t>Elaborare modul</t>
  </si>
  <si>
    <t>Introducere datelor</t>
  </si>
  <si>
    <t>TOTAL</t>
  </si>
  <si>
    <t>6 specialisti de monitorizare lunar 1 saptamina fiecare</t>
  </si>
  <si>
    <t xml:space="preserve"> + 1 speciast la achitare lunar</t>
  </si>
  <si>
    <t>vizite= 50 lei ora de lurcu 1 persoana* 3 ore la o vizita* 300 cazuri annual</t>
  </si>
  <si>
    <t>deplasarea/transportul 150lei pe vizita</t>
  </si>
  <si>
    <t>vizite= 50 lei ora de lurcu 1 persoana* 3 ore la o vizita* 500 cazuri annual</t>
  </si>
  <si>
    <t>Plan intocmit -  50 lei ora de lurcu 1 persoana*8 ore la intocmire* 300 cazuri annual</t>
  </si>
  <si>
    <t>specialisti implicati 2 persoane</t>
  </si>
  <si>
    <t>timp pt stabilirea graficului de intrevederi 4 ore* 50 lei ora specialist* 20 de grafice</t>
  </si>
  <si>
    <t>decizii de adoptie 100 * 2 specialisti * 50 lei ora de lucru* 2 zile de lucru asupra procedurii</t>
  </si>
  <si>
    <t>sedinta cu privire la adoptie  1 lunar 500 lei</t>
  </si>
  <si>
    <t>decizii de anulare a adoptiei 5* 2 specialisti * 50 lei ora de lucru* 2 zile de lucru asupra procedurii</t>
  </si>
  <si>
    <t>elaborarea instructiunii 5 specialisti 2500 lei</t>
  </si>
  <si>
    <t>instruiri interne organizate 500 lei masa rotunda</t>
  </si>
  <si>
    <t>specialisti implicati 2500 * 4 sedinte anual* 30 participanti</t>
  </si>
  <si>
    <t>consultari 3 specialisti * 5 zile lunar fiecare</t>
  </si>
  <si>
    <t>50 eli ora specialist</t>
  </si>
  <si>
    <t>3 specialisti implicati *1 saptamina lunar pentru sprijin famililor</t>
  </si>
  <si>
    <t>DOTAREA CU TEHNICA SI INVENTAR</t>
  </si>
  <si>
    <t>jechiu</t>
  </si>
  <si>
    <t>Cheltuieli de intretinere a unui centru similar pentru un an bugetar 4 000,00 mii lei pentru anul 2021</t>
  </si>
  <si>
    <t>cu capacitatea de 18 copii</t>
  </si>
  <si>
    <t>Cheltuieli pentru intretinerea unui centru similar pentru anul 2021 este de aproximativ 300,00 mii lei</t>
  </si>
  <si>
    <t>capacitatea centrului 2 copii</t>
  </si>
  <si>
    <t>preconizat de deschis inca 2 servicii cu capacitatea de 3 copii fiecare</t>
  </si>
  <si>
    <t>majorarea statelor de personal</t>
  </si>
  <si>
    <t>119 de asistenti personali*3500 salariu lunar*12 luni</t>
  </si>
  <si>
    <t>Cheltuieli pentru intretinerea unui centru similar pentru anul 2021 este de aproximativ 850,00 mii lei</t>
  </si>
  <si>
    <t>preconizat de deschis inca 2 servicii cu aceeasi capacitatea</t>
  </si>
  <si>
    <t>cheltuielile nu includ lucrari de reparatii si dotarea cu echipament</t>
  </si>
  <si>
    <t>copii ploii</t>
  </si>
  <si>
    <t>cheltuieli de personal 1100,0 mii lei pentru 2022</t>
  </si>
  <si>
    <t>servicii comunale 50,0 mii lei 2022</t>
  </si>
  <si>
    <t>extind jechiu</t>
  </si>
  <si>
    <t>absolvent cl 9 53 copii*3000 lei fiecare</t>
  </si>
  <si>
    <t>absolventu cl 12 6*5000 lei</t>
  </si>
  <si>
    <t>copii merg cl1 16 copii*5000 lei</t>
  </si>
  <si>
    <t>sprijin familial pt anul 2021 sunt planificate - 3028,40 mii lei</t>
  </si>
  <si>
    <t>implicati 8 specialisti *1 saptamina de lucru fiecare</t>
  </si>
  <si>
    <t>aprobarea trece prin consiliu municipal si nu tine de costurile directiei</t>
  </si>
  <si>
    <t>elaborarea și evaluarea  tine de directie</t>
  </si>
  <si>
    <t>experti implicati</t>
  </si>
  <si>
    <t>2 perosane</t>
  </si>
  <si>
    <t>instruiri trimestrial</t>
  </si>
  <si>
    <t>masa rotunda 3225</t>
  </si>
  <si>
    <t>participanti 30</t>
  </si>
  <si>
    <t>implicarea in consultarea coopilului psohologului sau asistentului socila la necesitate</t>
  </si>
  <si>
    <t xml:space="preserve">2 ore la vizite *200 de vizite </t>
  </si>
  <si>
    <t xml:space="preserve">modificari reglamentate </t>
  </si>
  <si>
    <t>1 sedinta lunar *4 ore de organizare a sedintei * 5 specialisti interni participanti</t>
  </si>
  <si>
    <t>1 specialist lucru in permanenta cu pregatirea doasarelor zilnic</t>
  </si>
  <si>
    <t>lunar 3 sedinte interne 500 lei</t>
  </si>
  <si>
    <t>4 persoane implicate la sedinte ca formatori</t>
  </si>
  <si>
    <t>cu durata de 3 ore</t>
  </si>
  <si>
    <t>9 persoane participanti</t>
  </si>
  <si>
    <t>masa rotunda interna 500 lei</t>
  </si>
  <si>
    <t>sedinte organizate2 anual</t>
  </si>
  <si>
    <t>majorarea statelor de asistenti parentali si caselor de tip familial</t>
  </si>
  <si>
    <t>conlucrarea specialistilor cu familiile extinse si biologice</t>
  </si>
  <si>
    <t>specialisti implicati 4 *permanent(2 ore zilnic)*100 cazuri anual</t>
  </si>
  <si>
    <t>micsorat pina la 20 unitati anual cu buget pentru salarizare 1900,00 mii lei</t>
  </si>
  <si>
    <t>150 copii evaluati *3 ore pt evaluare*1 specialist implicat</t>
  </si>
  <si>
    <t>nr sedinte 4* masa rotunda 3225*2ore durata sedintei</t>
  </si>
  <si>
    <t>procesarea/*prezentarea raportului 2*8 ore de lucru a 3 specialisti</t>
  </si>
  <si>
    <t>dosare evaluate 25*3 ore pt evaluare *1 specialist implicat</t>
  </si>
  <si>
    <t>vizite efectuate3 *3 ore de lucru* 2 specialsti implicati</t>
  </si>
  <si>
    <t>cost transport 3 vizite*150 lei</t>
  </si>
  <si>
    <t>rapoarte prezentata 1*1 sedinta interna 500 lei</t>
  </si>
  <si>
    <t>dosare evaluate 48*3 ore pt evaluare *1 specialist implicat</t>
  </si>
  <si>
    <t>rapoarte prezentata 3*3 sedinta interna 500 lei* 1 specialits implicat</t>
  </si>
  <si>
    <t xml:space="preserve">sistematizarea datelor 1 specialist* 8 ore </t>
  </si>
  <si>
    <t xml:space="preserve">specialisti impliocati 5 * zilnic 2 ore </t>
  </si>
  <si>
    <t xml:space="preserve">costul de intretinere a unei case de tip familial similar pt copii sanatosi pt anul 2021 este de 230,00 mii lei </t>
  </si>
  <si>
    <t xml:space="preserve">costurile nu contin cheltuieli de comunale </t>
  </si>
  <si>
    <t>demersuri inaintate 3*specialisti implicati 1*3 ore pt evaluare</t>
  </si>
  <si>
    <t xml:space="preserve">sedinta organizata1*specialisti/participanti implicat 5 * 2 ore durata sedintei </t>
  </si>
  <si>
    <t>a)majoarea statelor de personal cu 100-200 unitati cu salariu 4000-5000 lei fiecare+ manageri 15 unitati*8500 fiecare</t>
  </si>
  <si>
    <t>b)casa comunitara/centru de plasament  costuri de intretinere pt anul 2021 cu capacitatea 18 copii 4000,00 mii lei</t>
  </si>
  <si>
    <t>c)cheltuieli de intretinere a unui centru similar pt anul 2021 cu capacitatea de 2 tineri 310,00 mii lei</t>
  </si>
  <si>
    <t>d)date insuficiente pt calculari</t>
  </si>
  <si>
    <t>marire statelor de personal cu 10-15 unitati(salariu5000-6000 lei fiecare)</t>
  </si>
  <si>
    <t>manager 1-2 unitati 8500 lei fiecare</t>
  </si>
  <si>
    <t>specialisti implicat 2*o saptamina evaluare*o saptamina elaborare propuneri</t>
  </si>
  <si>
    <t>organizare sedintei anuale 1*3225</t>
  </si>
  <si>
    <t>specialisti implicate in raportare 2*1 saptamine de evaluare a rezultatelor</t>
  </si>
  <si>
    <t>30 participanti</t>
  </si>
  <si>
    <t>Specialisti</t>
  </si>
  <si>
    <t>Decizii intrevedere</t>
  </si>
  <si>
    <t>Decizii adoptie</t>
  </si>
  <si>
    <t>Sedinte</t>
  </si>
  <si>
    <t>Decizi anulare adoptie</t>
  </si>
  <si>
    <t>Sedinta</t>
  </si>
  <si>
    <t>Consultari specialisti</t>
  </si>
  <si>
    <t>Intretinere centru</t>
  </si>
  <si>
    <t>Personal</t>
  </si>
  <si>
    <t>Servicii comunale</t>
  </si>
  <si>
    <t>Absolventi cl 9</t>
  </si>
  <si>
    <t>Absolventi cl 12</t>
  </si>
  <si>
    <t>Sprijin familial</t>
  </si>
  <si>
    <t>Absolventi cl 11</t>
  </si>
  <si>
    <t>Consultanti</t>
  </si>
  <si>
    <t>Elaborare regulament</t>
  </si>
  <si>
    <t>Specialist</t>
  </si>
  <si>
    <t>Specilisti</t>
  </si>
  <si>
    <t>Specialist evaluare</t>
  </si>
  <si>
    <t>Specialist raport</t>
  </si>
  <si>
    <t>Vizite</t>
  </si>
  <si>
    <t>Rapoarte</t>
  </si>
  <si>
    <t>Sistematizare date</t>
  </si>
  <si>
    <t>Serviciu 1 comunale</t>
  </si>
  <si>
    <t>management</t>
  </si>
  <si>
    <t>comunale</t>
  </si>
  <si>
    <t>a)</t>
  </si>
  <si>
    <t>b)</t>
  </si>
  <si>
    <t>c)</t>
  </si>
  <si>
    <t>d)</t>
  </si>
  <si>
    <t>casa comunitra, centrul de plasament</t>
  </si>
  <si>
    <t>locuinta protejata (12-17) copii dizabilitati</t>
  </si>
  <si>
    <t>asistenta psihologica</t>
  </si>
  <si>
    <t>Asistenta psihologica victima violenta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</si>
</sst>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3"/>
      <color theme="3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b/>
      <i/>
      <sz val="9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9"/>
      <color rgb="FF00000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9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2" applyNumberFormat="0" applyAlignment="0" applyProtection="0"/>
    <xf numFmtId="0" fontId="6" fillId="3" borderId="3" applyNumberFormat="0" applyAlignment="0" applyProtection="0"/>
    <xf numFmtId="0" fontId="7" fillId="3" borderId="2" applyNumberFormat="0" applyAlignment="0" applyProtection="0"/>
    <xf numFmtId="0" fontId="1" fillId="4" borderId="4" applyNumberFormat="0" applyFont="0" applyAlignment="0" applyProtection="0"/>
    <xf numFmtId="0" fontId="8" fillId="0" borderId="0" applyNumberFormat="0" applyFill="0" applyBorder="0" applyAlignment="0" applyProtection="0"/>
    <xf numFmtId="0" fontId="1" fillId="5" borderId="0" applyNumberFormat="0" applyBorder="0" applyAlignment="0" applyProtection="0"/>
    <xf numFmtId="43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3" fillId="0" borderId="1" xfId="1"/>
    <xf numFmtId="0" fontId="4" fillId="0" borderId="0" xfId="2"/>
    <xf numFmtId="0" fontId="9" fillId="0" borderId="0" xfId="0" applyFont="1"/>
    <xf numFmtId="0" fontId="10" fillId="0" borderId="0" xfId="0" applyFont="1"/>
    <xf numFmtId="0" fontId="11" fillId="0" borderId="1" xfId="1" applyFont="1"/>
    <xf numFmtId="0" fontId="5" fillId="2" borderId="2" xfId="3"/>
    <xf numFmtId="0" fontId="7" fillId="3" borderId="2" xfId="5"/>
    <xf numFmtId="1" fontId="6" fillId="3" borderId="3" xfId="4" applyNumberFormat="1"/>
    <xf numFmtId="0" fontId="1" fillId="5" borderId="0" xfId="8"/>
    <xf numFmtId="0" fontId="2" fillId="5" borderId="0" xfId="8" applyFont="1"/>
    <xf numFmtId="0" fontId="0" fillId="4" borderId="4" xfId="6" applyFont="1"/>
    <xf numFmtId="0" fontId="8" fillId="0" borderId="0" xfId="7" applyAlignment="1">
      <alignment horizontal="left" wrapText="1" indent="1"/>
    </xf>
    <xf numFmtId="165" fontId="0" fillId="0" borderId="0" xfId="0" applyNumberFormat="1"/>
    <xf numFmtId="0" fontId="14" fillId="0" borderId="0" xfId="0" applyFont="1"/>
    <xf numFmtId="164" fontId="15" fillId="6" borderId="0" xfId="0" applyNumberFormat="1" applyFont="1" applyFill="1"/>
    <xf numFmtId="1" fontId="5" fillId="2" borderId="2" xfId="3" applyNumberFormat="1"/>
    <xf numFmtId="0" fontId="0" fillId="0" borderId="5" xfId="0" applyBorder="1"/>
    <xf numFmtId="164" fontId="0" fillId="6" borderId="5" xfId="0" applyNumberFormat="1" applyFill="1" applyBorder="1"/>
    <xf numFmtId="0" fontId="0" fillId="6" borderId="5" xfId="0" applyFill="1" applyBorder="1"/>
    <xf numFmtId="0" fontId="14" fillId="0" borderId="0" xfId="0" applyFont="1" applyBorder="1"/>
    <xf numFmtId="0" fontId="0" fillId="0" borderId="0" xfId="0" applyFont="1"/>
    <xf numFmtId="0" fontId="16" fillId="0" borderId="1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4" fillId="0" borderId="28" xfId="0" applyFont="1" applyBorder="1"/>
    <xf numFmtId="49" fontId="19" fillId="0" borderId="12" xfId="0" applyNumberFormat="1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19" fillId="0" borderId="12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left" vertical="center" wrapText="1"/>
    </xf>
    <xf numFmtId="0" fontId="19" fillId="7" borderId="13" xfId="0" applyFont="1" applyFill="1" applyBorder="1"/>
    <xf numFmtId="49" fontId="16" fillId="0" borderId="36" xfId="0" applyNumberFormat="1" applyFont="1" applyBorder="1" applyAlignment="1">
      <alignment horizontal="center" vertical="center" wrapText="1"/>
    </xf>
    <xf numFmtId="49" fontId="16" fillId="0" borderId="37" xfId="0" applyNumberFormat="1" applyFont="1" applyBorder="1" applyAlignment="1">
      <alignment horizontal="center" vertical="center" wrapText="1"/>
    </xf>
    <xf numFmtId="49" fontId="16" fillId="0" borderId="34" xfId="0" applyNumberFormat="1" applyFont="1" applyBorder="1" applyAlignment="1">
      <alignment horizontal="center" vertical="center" wrapText="1"/>
    </xf>
    <xf numFmtId="3" fontId="9" fillId="0" borderId="0" xfId="0" applyNumberFormat="1" applyFont="1"/>
    <xf numFmtId="3" fontId="0" fillId="0" borderId="0" xfId="0" applyNumberFormat="1"/>
    <xf numFmtId="0" fontId="0" fillId="0" borderId="28" xfId="0" applyBorder="1"/>
    <xf numFmtId="0" fontId="0" fillId="0" borderId="25" xfId="0" applyBorder="1"/>
    <xf numFmtId="0" fontId="0" fillId="0" borderId="46" xfId="0" applyBorder="1"/>
    <xf numFmtId="3" fontId="7" fillId="3" borderId="47" xfId="5" applyNumberFormat="1" applyBorder="1"/>
    <xf numFmtId="165" fontId="6" fillId="8" borderId="48" xfId="9" applyNumberFormat="1" applyFont="1" applyFill="1" applyBorder="1"/>
    <xf numFmtId="0" fontId="0" fillId="0" borderId="44" xfId="0" applyBorder="1"/>
    <xf numFmtId="0" fontId="0" fillId="0" borderId="41" xfId="0" applyBorder="1"/>
    <xf numFmtId="0" fontId="0" fillId="0" borderId="49" xfId="0" applyBorder="1"/>
    <xf numFmtId="0" fontId="0" fillId="0" borderId="50" xfId="0" applyBorder="1"/>
    <xf numFmtId="0" fontId="0" fillId="0" borderId="52" xfId="0" applyBorder="1"/>
    <xf numFmtId="0" fontId="16" fillId="0" borderId="45" xfId="0" applyFont="1" applyBorder="1" applyAlignment="1">
      <alignment horizontal="center" vertical="center"/>
    </xf>
    <xf numFmtId="165" fontId="0" fillId="0" borderId="45" xfId="0" applyNumberFormat="1" applyBorder="1"/>
    <xf numFmtId="0" fontId="0" fillId="0" borderId="15" xfId="0" applyBorder="1"/>
    <xf numFmtId="0" fontId="0" fillId="0" borderId="21" xfId="0" applyBorder="1"/>
    <xf numFmtId="3" fontId="0" fillId="0" borderId="50" xfId="0" applyNumberFormat="1" applyBorder="1"/>
    <xf numFmtId="3" fontId="0" fillId="0" borderId="45" xfId="0" applyNumberFormat="1" applyBorder="1"/>
    <xf numFmtId="3" fontId="19" fillId="0" borderId="12" xfId="0" applyNumberFormat="1" applyFont="1" applyBorder="1" applyAlignment="1">
      <alignment horizontal="center" vertical="center" wrapText="1"/>
    </xf>
    <xf numFmtId="3" fontId="19" fillId="0" borderId="40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1" fillId="0" borderId="12" xfId="0" applyFont="1" applyBorder="1" applyAlignment="1">
      <alignment horizontal="left" vertical="center" wrapText="1"/>
    </xf>
    <xf numFmtId="3" fontId="21" fillId="0" borderId="40" xfId="0" applyNumberFormat="1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vertical="center"/>
    </xf>
    <xf numFmtId="0" fontId="19" fillId="0" borderId="23" xfId="0" applyFont="1" applyBorder="1" applyAlignment="1">
      <alignment horizontal="center" wrapText="1"/>
    </xf>
    <xf numFmtId="0" fontId="19" fillId="0" borderId="12" xfId="0" applyFont="1" applyBorder="1"/>
    <xf numFmtId="0" fontId="19" fillId="0" borderId="32" xfId="0" applyFont="1" applyBorder="1"/>
    <xf numFmtId="0" fontId="19" fillId="0" borderId="23" xfId="0" applyFont="1" applyBorder="1"/>
    <xf numFmtId="0" fontId="19" fillId="0" borderId="29" xfId="0" applyFont="1" applyBorder="1"/>
    <xf numFmtId="0" fontId="19" fillId="0" borderId="28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25" xfId="0" applyFont="1" applyBorder="1"/>
    <xf numFmtId="0" fontId="19" fillId="0" borderId="28" xfId="0" applyFont="1" applyBorder="1"/>
    <xf numFmtId="0" fontId="19" fillId="0" borderId="0" xfId="0" applyFont="1" applyBorder="1"/>
    <xf numFmtId="0" fontId="19" fillId="0" borderId="0" xfId="0" applyFont="1"/>
    <xf numFmtId="3" fontId="16" fillId="0" borderId="40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3" fontId="19" fillId="0" borderId="28" xfId="0" applyNumberFormat="1" applyFont="1" applyBorder="1"/>
    <xf numFmtId="3" fontId="16" fillId="0" borderId="12" xfId="0" applyNumberFormat="1" applyFont="1" applyBorder="1" applyAlignment="1">
      <alignment horizontal="center" vertical="center" wrapText="1"/>
    </xf>
    <xf numFmtId="0" fontId="18" fillId="0" borderId="0" xfId="0" applyFont="1"/>
    <xf numFmtId="49" fontId="18" fillId="0" borderId="12" xfId="0" applyNumberFormat="1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0" fontId="24" fillId="0" borderId="0" xfId="0" applyFont="1"/>
    <xf numFmtId="0" fontId="0" fillId="0" borderId="0" xfId="0" applyBorder="1"/>
    <xf numFmtId="0" fontId="0" fillId="6" borderId="0" xfId="0" applyFill="1" applyBorder="1"/>
    <xf numFmtId="0" fontId="2" fillId="0" borderId="0" xfId="0" applyFont="1" applyFill="1" applyBorder="1"/>
    <xf numFmtId="0" fontId="4" fillId="0" borderId="0" xfId="2" applyAlignment="1">
      <alignment wrapText="1"/>
    </xf>
    <xf numFmtId="0" fontId="25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Alignment="1"/>
    <xf numFmtId="3" fontId="19" fillId="0" borderId="53" xfId="0" applyNumberFormat="1" applyFont="1" applyBorder="1" applyAlignment="1">
      <alignment horizontal="center" vertical="center" wrapText="1"/>
    </xf>
    <xf numFmtId="3" fontId="16" fillId="0" borderId="53" xfId="0" applyNumberFormat="1" applyFont="1" applyBorder="1" applyAlignment="1">
      <alignment horizontal="center" vertical="center" wrapText="1"/>
    </xf>
    <xf numFmtId="3" fontId="16" fillId="7" borderId="15" xfId="0" applyNumberFormat="1" applyFont="1" applyFill="1" applyBorder="1" applyAlignment="1">
      <alignment horizontal="center" vertical="center"/>
    </xf>
    <xf numFmtId="49" fontId="16" fillId="9" borderId="37" xfId="0" applyNumberFormat="1" applyFont="1" applyFill="1" applyBorder="1" applyAlignment="1">
      <alignment horizontal="center" vertical="center" wrapText="1"/>
    </xf>
    <xf numFmtId="49" fontId="16" fillId="9" borderId="36" xfId="0" applyNumberFormat="1" applyFont="1" applyFill="1" applyBorder="1" applyAlignment="1">
      <alignment horizontal="center" vertical="center" wrapText="1"/>
    </xf>
    <xf numFmtId="49" fontId="16" fillId="9" borderId="45" xfId="0" applyNumberFormat="1" applyFont="1" applyFill="1" applyBorder="1" applyAlignment="1">
      <alignment horizontal="center" vertical="center" wrapText="1"/>
    </xf>
    <xf numFmtId="0" fontId="0" fillId="9" borderId="51" xfId="0" applyFill="1" applyBorder="1"/>
    <xf numFmtId="0" fontId="0" fillId="9" borderId="46" xfId="0" applyFill="1" applyBorder="1"/>
    <xf numFmtId="0" fontId="0" fillId="9" borderId="50" xfId="0" applyFill="1" applyBorder="1"/>
    <xf numFmtId="3" fontId="0" fillId="9" borderId="26" xfId="0" applyNumberFormat="1" applyFill="1" applyBorder="1"/>
    <xf numFmtId="3" fontId="0" fillId="9" borderId="25" xfId="0" applyNumberFormat="1" applyFill="1" applyBorder="1"/>
    <xf numFmtId="3" fontId="0" fillId="9" borderId="50" xfId="0" applyNumberFormat="1" applyFill="1" applyBorder="1"/>
    <xf numFmtId="0" fontId="0" fillId="9" borderId="26" xfId="0" applyFill="1" applyBorder="1"/>
    <xf numFmtId="165" fontId="0" fillId="9" borderId="45" xfId="0" applyNumberFormat="1" applyFill="1" applyBorder="1"/>
    <xf numFmtId="0" fontId="26" fillId="0" borderId="0" xfId="0" applyFont="1"/>
    <xf numFmtId="0" fontId="22" fillId="0" borderId="0" xfId="0" applyFont="1" applyAlignment="1">
      <alignment vertical="center"/>
    </xf>
    <xf numFmtId="0" fontId="22" fillId="0" borderId="0" xfId="0" applyFont="1"/>
    <xf numFmtId="0" fontId="28" fillId="0" borderId="0" xfId="0" applyFont="1"/>
    <xf numFmtId="0" fontId="2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3" fontId="0" fillId="0" borderId="28" xfId="0" applyNumberFormat="1" applyBorder="1"/>
    <xf numFmtId="3" fontId="18" fillId="0" borderId="40" xfId="0" applyNumberFormat="1" applyFont="1" applyBorder="1" applyAlignment="1">
      <alignment horizontal="center" vertical="center" wrapText="1"/>
    </xf>
    <xf numFmtId="0" fontId="0" fillId="8" borderId="41" xfId="0" applyFill="1" applyBorder="1"/>
    <xf numFmtId="0" fontId="0" fillId="8" borderId="28" xfId="0" applyFill="1" applyBorder="1"/>
    <xf numFmtId="0" fontId="20" fillId="0" borderId="0" xfId="0" applyFont="1" applyAlignment="1">
      <alignment horizontal="left"/>
    </xf>
    <xf numFmtId="0" fontId="20" fillId="0" borderId="29" xfId="0" applyFont="1" applyBorder="1" applyAlignment="1">
      <alignment horizontal="left"/>
    </xf>
    <xf numFmtId="0" fontId="20" fillId="0" borderId="28" xfId="0" applyFont="1" applyBorder="1" applyAlignment="1">
      <alignment horizontal="left"/>
    </xf>
    <xf numFmtId="0" fontId="20" fillId="0" borderId="54" xfId="0" applyFont="1" applyBorder="1" applyAlignment="1">
      <alignment horizontal="left"/>
    </xf>
    <xf numFmtId="0" fontId="17" fillId="0" borderId="28" xfId="0" applyFont="1" applyBorder="1" applyAlignment="1">
      <alignment horizontal="left"/>
    </xf>
    <xf numFmtId="0" fontId="17" fillId="0" borderId="54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29" xfId="0" applyFont="1" applyBorder="1" applyAlignment="1">
      <alignment horizontal="left"/>
    </xf>
    <xf numFmtId="0" fontId="16" fillId="0" borderId="39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49" fontId="16" fillId="0" borderId="39" xfId="0" applyNumberFormat="1" applyFont="1" applyBorder="1" applyAlignment="1">
      <alignment horizontal="left" vertical="center" wrapText="1"/>
    </xf>
    <xf numFmtId="49" fontId="16" fillId="0" borderId="41" xfId="0" applyNumberFormat="1" applyFont="1" applyBorder="1" applyAlignment="1">
      <alignment horizontal="left" vertical="center" wrapText="1"/>
    </xf>
    <xf numFmtId="49" fontId="16" fillId="0" borderId="42" xfId="0" applyNumberFormat="1" applyFont="1" applyBorder="1" applyAlignment="1">
      <alignment horizontal="left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28" xfId="0" applyNumberFormat="1" applyFont="1" applyBorder="1" applyAlignment="1">
      <alignment horizontal="center" vertical="center" wrapText="1"/>
    </xf>
    <xf numFmtId="49" fontId="16" fillId="0" borderId="43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6" fillId="0" borderId="1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6" fillId="0" borderId="24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left" vertical="center" wrapText="1"/>
    </xf>
    <xf numFmtId="49" fontId="16" fillId="0" borderId="28" xfId="0" applyNumberFormat="1" applyFont="1" applyBorder="1" applyAlignment="1">
      <alignment horizontal="left" vertical="center" wrapText="1"/>
    </xf>
    <xf numFmtId="49" fontId="16" fillId="0" borderId="24" xfId="0" applyNumberFormat="1" applyFont="1" applyBorder="1" applyAlignment="1">
      <alignment horizontal="left" vertical="center" wrapText="1"/>
    </xf>
    <xf numFmtId="0" fontId="16" fillId="0" borderId="27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49" fontId="16" fillId="9" borderId="15" xfId="0" applyNumberFormat="1" applyFont="1" applyFill="1" applyBorder="1" applyAlignment="1">
      <alignment horizontal="center" vertical="center" wrapText="1"/>
    </xf>
    <xf numFmtId="49" fontId="16" fillId="9" borderId="16" xfId="0" applyNumberFormat="1" applyFont="1" applyFill="1" applyBorder="1" applyAlignment="1">
      <alignment horizontal="center" vertical="center" wrapText="1"/>
    </xf>
    <xf numFmtId="49" fontId="16" fillId="9" borderId="14" xfId="0" applyNumberFormat="1" applyFont="1" applyFill="1" applyBorder="1" applyAlignment="1">
      <alignment horizontal="center" vertical="center" wrapText="1"/>
    </xf>
    <xf numFmtId="3" fontId="0" fillId="0" borderId="21" xfId="0" applyNumberFormat="1" applyBorder="1"/>
    <xf numFmtId="3" fontId="0" fillId="0" borderId="15" xfId="0" applyNumberFormat="1" applyBorder="1"/>
  </cellXfs>
  <cellStyles count="10">
    <cellStyle name="20% - Accent1" xfId="8" builtinId="30"/>
    <cellStyle name="Calculation" xfId="5" builtinId="22"/>
    <cellStyle name="Comma" xfId="9" builtinId="3"/>
    <cellStyle name="Explanatory Text" xfId="7" builtinId="53"/>
    <cellStyle name="Heading 2" xfId="1" builtinId="17"/>
    <cellStyle name="Heading 4" xfId="2" builtinId="19"/>
    <cellStyle name="Input" xfId="3" builtinId="20"/>
    <cellStyle name="Normal" xfId="0" builtinId="0"/>
    <cellStyle name="Note" xfId="6" builtinId="10"/>
    <cellStyle name="Output" xfId="4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ReDO_2019/Programs/AdvocacyActions/Projects/2021/Institutional/Chisinau_ChildrenRightsActionPlan/Implementare/Costificare/CostificarePA_2020-25%20v4%20AM%2009.07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"/>
      <sheetName val="PIP"/>
      <sheetName val="Buget"/>
      <sheetName val="O1_buget"/>
      <sheetName val="1.1.1.1"/>
      <sheetName val="1.1.1.2"/>
      <sheetName val="1.1.1.3"/>
      <sheetName val="1.1.1.4"/>
      <sheetName val="1.1.1.5"/>
      <sheetName val="1.1.2.1"/>
      <sheetName val="1.1.2.2"/>
      <sheetName val="1.1.2.3"/>
      <sheetName val="1.1.3.1"/>
      <sheetName val="1.1.3.2"/>
      <sheetName val="1.1.3.3"/>
      <sheetName val="1.1.3.4"/>
      <sheetName val="1.1.4.1"/>
      <sheetName val="1.1.4.2"/>
      <sheetName val="1.1.4.3"/>
      <sheetName val="1.1.4.4"/>
      <sheetName val="1.2.1.1"/>
      <sheetName val="1.2.1.2"/>
      <sheetName val="1.2.1.3"/>
      <sheetName val="1.2.1.4"/>
      <sheetName val="1.2.1.5"/>
      <sheetName val="1.2.1.6"/>
      <sheetName val="1.2.2.1"/>
      <sheetName val="1.2.2.2"/>
      <sheetName val="1.2.2.3"/>
      <sheetName val="1.2.2.4"/>
      <sheetName val="1.2.2.5"/>
      <sheetName val="1.2.3.1"/>
      <sheetName val="1.2.3.2"/>
      <sheetName val="1.2.3.3"/>
      <sheetName val="1.2.3.4"/>
      <sheetName val="1.2.4.1"/>
      <sheetName val="1.2.4.2"/>
      <sheetName val="1.2.4.3"/>
      <sheetName val="1.2.4.4"/>
      <sheetName val="1.2.4.5"/>
      <sheetName val="1.2.4.6"/>
      <sheetName val="1.2.4.7"/>
      <sheetName val="1.2.4.8"/>
      <sheetName val="1.2.4.9"/>
      <sheetName val="1.2.4.10"/>
      <sheetName val="2.1.1.1"/>
      <sheetName val="2.1.1.2"/>
      <sheetName val="2.1.1.3"/>
      <sheetName val="2.1.1.4"/>
      <sheetName val="2.1.1.5"/>
      <sheetName val="2.1.1.6"/>
      <sheetName val="2.1.2.1"/>
      <sheetName val="2.1.2.2"/>
      <sheetName val="2.1.2.3"/>
      <sheetName val="2.1.2.4"/>
      <sheetName val="2.1.2.5"/>
      <sheetName val="2.1.2.6"/>
      <sheetName val="2.1.2.7"/>
      <sheetName val="2.1.2.8"/>
      <sheetName val="2.1.3.1"/>
      <sheetName val="3.1.1.1"/>
      <sheetName val="3.1.1.2"/>
      <sheetName val="3.1.1.3"/>
      <sheetName val="3.1.1.4"/>
      <sheetName val="3.1.2.1"/>
      <sheetName val="3.1.2.2"/>
      <sheetName val="3.1.2.3"/>
      <sheetName val="3.2.1.1"/>
      <sheetName val="3.2.1.2"/>
      <sheetName val="3.2.1.3"/>
      <sheetName val="3.2.1.4"/>
      <sheetName val="3.2.2.1"/>
      <sheetName val="3.2.2.2"/>
      <sheetName val="3.3.1.1"/>
      <sheetName val="3.3.1.2"/>
      <sheetName val="3.3.1.3"/>
      <sheetName val="4.1.1.1"/>
      <sheetName val="4.1.1.2"/>
      <sheetName val="4.1.1.3"/>
      <sheetName val="4.1.2.1"/>
      <sheetName val="4.2.1.1"/>
      <sheetName val="4.2.1.2"/>
      <sheetName val="4.2.1.3"/>
      <sheetName val="4.2.2.1"/>
      <sheetName val="4.2.2.2"/>
      <sheetName val="4.3.1.1"/>
      <sheetName val="4.3.1.2"/>
      <sheetName val="4.3.1.3"/>
      <sheetName val="4.3.1.4"/>
      <sheetName val="4.3.1.5"/>
      <sheetName val="5.1.1.1"/>
      <sheetName val="5.1.1.2"/>
      <sheetName val="5.1.1.3"/>
      <sheetName val="5.2.1.1"/>
      <sheetName val="5.2.1.2"/>
      <sheetName val="5.2.1.3"/>
      <sheetName val="6.1.1.1"/>
      <sheetName val="6.1.1.2"/>
      <sheetName val="6.1.1.3"/>
      <sheetName val="6.1.2.1"/>
      <sheetName val="6.1.2.2"/>
      <sheetName val="6.2.1.1"/>
      <sheetName val="6.2.1.2"/>
      <sheetName val="6.2.1.3"/>
      <sheetName val="6.2.2.1"/>
      <sheetName val="6.2.2.2"/>
      <sheetName val="6.3.1.1"/>
      <sheetName val="6.3.1.2"/>
      <sheetName val="7.1.1.1"/>
      <sheetName val="7.1.1.2"/>
      <sheetName val="7.1.1.3"/>
      <sheetName val="7.1.2.1"/>
      <sheetName val="7.1.2.2"/>
      <sheetName val="7.2.1.1"/>
      <sheetName val="7.2.2.1"/>
      <sheetName val="7.2.2.2"/>
      <sheetName val="7.2.2.3"/>
      <sheetName val="7.3.1.1"/>
      <sheetName val="7.3.1.2"/>
    </sheetNames>
    <sheetDataSet>
      <sheetData sheetId="0" refreshError="1">
        <row r="2">
          <cell r="B2" t="str">
            <v>Curs schimb MDL/EUR (şfîrşit an 2020)</v>
          </cell>
        </row>
        <row r="4">
          <cell r="C4">
            <v>0</v>
          </cell>
        </row>
        <row r="5">
          <cell r="C5">
            <v>150</v>
          </cell>
        </row>
        <row r="8">
          <cell r="C8">
            <v>100</v>
          </cell>
        </row>
        <row r="9">
          <cell r="C9">
            <v>50</v>
          </cell>
        </row>
        <row r="10">
          <cell r="C10">
            <v>300</v>
          </cell>
        </row>
        <row r="11">
          <cell r="C11">
            <v>150</v>
          </cell>
        </row>
        <row r="12">
          <cell r="C12">
            <v>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C44"/>
  <sheetViews>
    <sheetView topLeftCell="A4" zoomScale="80" zoomScaleNormal="80" workbookViewId="0">
      <selection activeCell="G31" sqref="G31"/>
    </sheetView>
  </sheetViews>
  <sheetFormatPr defaultRowHeight="15" x14ac:dyDescent="0.25"/>
  <cols>
    <col min="2" max="2" width="45.42578125" customWidth="1"/>
  </cols>
  <sheetData>
    <row r="2" spans="2:3" x14ac:dyDescent="0.25">
      <c r="B2" s="18" t="s">
        <v>66</v>
      </c>
      <c r="C2" s="19">
        <v>21.5</v>
      </c>
    </row>
    <row r="3" spans="2:3" x14ac:dyDescent="0.25">
      <c r="B3" s="18" t="s">
        <v>67</v>
      </c>
      <c r="C3" s="19">
        <v>20</v>
      </c>
    </row>
    <row r="4" spans="2:3" x14ac:dyDescent="0.25">
      <c r="B4" s="18"/>
      <c r="C4" s="19"/>
    </row>
    <row r="5" spans="2:3" x14ac:dyDescent="0.25">
      <c r="B5" s="18" t="s">
        <v>39</v>
      </c>
      <c r="C5" s="20">
        <v>150</v>
      </c>
    </row>
    <row r="6" spans="2:3" x14ac:dyDescent="0.25">
      <c r="B6" s="18" t="s">
        <v>40</v>
      </c>
      <c r="C6" s="20">
        <v>400</v>
      </c>
    </row>
    <row r="7" spans="2:3" x14ac:dyDescent="0.25">
      <c r="B7" s="18" t="s">
        <v>45</v>
      </c>
      <c r="C7" s="18">
        <v>1500</v>
      </c>
    </row>
    <row r="8" spans="2:3" x14ac:dyDescent="0.25">
      <c r="B8" s="18" t="s">
        <v>46</v>
      </c>
      <c r="C8" s="18">
        <v>100</v>
      </c>
    </row>
    <row r="9" spans="2:3" x14ac:dyDescent="0.25">
      <c r="B9" s="18" t="s">
        <v>3</v>
      </c>
      <c r="C9" s="18">
        <v>50</v>
      </c>
    </row>
    <row r="10" spans="2:3" x14ac:dyDescent="0.25">
      <c r="B10" s="18" t="s">
        <v>41</v>
      </c>
      <c r="C10" s="18">
        <v>300</v>
      </c>
    </row>
    <row r="11" spans="2:3" x14ac:dyDescent="0.25">
      <c r="B11" s="18" t="s">
        <v>42</v>
      </c>
      <c r="C11" s="18">
        <v>150</v>
      </c>
    </row>
    <row r="12" spans="2:3" x14ac:dyDescent="0.25">
      <c r="B12" s="18" t="s">
        <v>43</v>
      </c>
      <c r="C12" s="18">
        <v>25</v>
      </c>
    </row>
    <row r="13" spans="2:3" x14ac:dyDescent="0.25">
      <c r="B13" s="18" t="s">
        <v>47</v>
      </c>
      <c r="C13" s="20">
        <v>30</v>
      </c>
    </row>
    <row r="14" spans="2:3" x14ac:dyDescent="0.25">
      <c r="B14" s="3"/>
      <c r="C14" s="5"/>
    </row>
    <row r="15" spans="2:3" x14ac:dyDescent="0.25">
      <c r="B15" s="18" t="s">
        <v>49</v>
      </c>
      <c r="C15" s="20">
        <v>10000</v>
      </c>
    </row>
    <row r="16" spans="2:3" x14ac:dyDescent="0.25">
      <c r="B16" s="18" t="s">
        <v>50</v>
      </c>
      <c r="C16" s="20">
        <v>200</v>
      </c>
    </row>
    <row r="17" spans="2:3" x14ac:dyDescent="0.25">
      <c r="B17" s="18" t="s">
        <v>51</v>
      </c>
      <c r="C17" s="20">
        <f>C16/10</f>
        <v>20</v>
      </c>
    </row>
    <row r="18" spans="2:3" x14ac:dyDescent="0.25">
      <c r="B18" s="18" t="s">
        <v>52</v>
      </c>
      <c r="C18" s="20">
        <f>(20+30)/2</f>
        <v>25</v>
      </c>
    </row>
    <row r="19" spans="2:3" x14ac:dyDescent="0.25">
      <c r="B19" s="97"/>
      <c r="C19" s="98"/>
    </row>
    <row r="20" spans="2:3" x14ac:dyDescent="0.25">
      <c r="B20" s="99" t="s">
        <v>124</v>
      </c>
    </row>
    <row r="21" spans="2:3" x14ac:dyDescent="0.25">
      <c r="B21" s="102" t="s">
        <v>110</v>
      </c>
      <c r="C21" s="106">
        <v>128536</v>
      </c>
    </row>
    <row r="22" spans="2:3" x14ac:dyDescent="0.25">
      <c r="B22" s="102" t="s">
        <v>111</v>
      </c>
      <c r="C22" s="106">
        <v>522</v>
      </c>
    </row>
    <row r="23" spans="2:3" x14ac:dyDescent="0.25">
      <c r="B23" s="102" t="s">
        <v>112</v>
      </c>
      <c r="C23" s="106">
        <v>1677</v>
      </c>
    </row>
    <row r="24" spans="2:3" x14ac:dyDescent="0.25">
      <c r="B24" s="102" t="s">
        <v>113</v>
      </c>
      <c r="C24" s="106">
        <v>1741</v>
      </c>
    </row>
    <row r="25" spans="2:3" x14ac:dyDescent="0.25">
      <c r="B25" s="103" t="s">
        <v>114</v>
      </c>
      <c r="C25" s="106">
        <v>1496</v>
      </c>
    </row>
    <row r="26" spans="2:3" x14ac:dyDescent="0.25">
      <c r="B26" s="103" t="s">
        <v>115</v>
      </c>
      <c r="C26" s="106">
        <v>245</v>
      </c>
    </row>
    <row r="27" spans="2:3" x14ac:dyDescent="0.25">
      <c r="B27" s="102"/>
      <c r="C27" s="106"/>
    </row>
    <row r="28" spans="2:3" x14ac:dyDescent="0.25">
      <c r="B28" t="s">
        <v>100</v>
      </c>
      <c r="C28" s="106">
        <v>661</v>
      </c>
    </row>
    <row r="29" spans="2:3" x14ac:dyDescent="0.25">
      <c r="B29" t="s">
        <v>116</v>
      </c>
      <c r="C29" s="106">
        <v>56</v>
      </c>
    </row>
    <row r="30" spans="2:3" x14ac:dyDescent="0.25">
      <c r="B30" t="s">
        <v>101</v>
      </c>
      <c r="C30" s="106">
        <v>91</v>
      </c>
    </row>
    <row r="31" spans="2:3" x14ac:dyDescent="0.25">
      <c r="B31" t="s">
        <v>102</v>
      </c>
      <c r="C31" s="106">
        <v>300</v>
      </c>
    </row>
    <row r="32" spans="2:3" x14ac:dyDescent="0.25">
      <c r="B32" t="s">
        <v>103</v>
      </c>
      <c r="C32" s="106">
        <v>802</v>
      </c>
    </row>
    <row r="33" spans="2:3" x14ac:dyDescent="0.25">
      <c r="B33" t="s">
        <v>104</v>
      </c>
      <c r="C33" s="106">
        <v>347</v>
      </c>
    </row>
    <row r="34" spans="2:3" x14ac:dyDescent="0.25">
      <c r="B34" t="s">
        <v>105</v>
      </c>
      <c r="C34" s="106">
        <v>25</v>
      </c>
    </row>
    <row r="35" spans="2:3" x14ac:dyDescent="0.25">
      <c r="B35" t="s">
        <v>106</v>
      </c>
      <c r="C35" s="106">
        <v>537</v>
      </c>
    </row>
    <row r="36" spans="2:3" x14ac:dyDescent="0.25">
      <c r="B36" t="s">
        <v>107</v>
      </c>
      <c r="C36" s="106">
        <v>98</v>
      </c>
    </row>
    <row r="37" spans="2:3" x14ac:dyDescent="0.25">
      <c r="B37" t="s">
        <v>117</v>
      </c>
      <c r="C37" s="106">
        <v>1299</v>
      </c>
    </row>
    <row r="38" spans="2:3" x14ac:dyDescent="0.25">
      <c r="B38" s="104" t="s">
        <v>118</v>
      </c>
      <c r="C38" s="106">
        <v>48</v>
      </c>
    </row>
    <row r="39" spans="2:3" x14ac:dyDescent="0.25">
      <c r="B39" s="104" t="s">
        <v>119</v>
      </c>
      <c r="C39" s="106">
        <v>1251</v>
      </c>
    </row>
    <row r="40" spans="2:3" x14ac:dyDescent="0.25">
      <c r="B40" t="s">
        <v>120</v>
      </c>
      <c r="C40" s="106">
        <v>919</v>
      </c>
    </row>
    <row r="41" spans="2:3" x14ac:dyDescent="0.25">
      <c r="B41" s="104" t="s">
        <v>121</v>
      </c>
      <c r="C41" s="106">
        <v>887</v>
      </c>
    </row>
    <row r="42" spans="2:3" x14ac:dyDescent="0.25">
      <c r="B42" s="104" t="s">
        <v>122</v>
      </c>
      <c r="C42" s="106">
        <v>32</v>
      </c>
    </row>
    <row r="43" spans="2:3" x14ac:dyDescent="0.25">
      <c r="B43" s="105" t="s">
        <v>123</v>
      </c>
      <c r="C43" s="106">
        <v>332</v>
      </c>
    </row>
    <row r="44" spans="2:3" x14ac:dyDescent="0.25">
      <c r="B44" s="105" t="s">
        <v>101</v>
      </c>
      <c r="C44" s="106">
        <v>416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Z58" sqref="Z58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143</v>
      </c>
    </row>
    <row r="7" spans="2:4" x14ac:dyDescent="0.25">
      <c r="B7" s="22"/>
    </row>
    <row r="8" spans="2:4" x14ac:dyDescent="0.25">
      <c r="B8" s="22">
        <v>2022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5</v>
      </c>
      <c r="F51" s="53">
        <f>D51*E51</f>
        <v>12500</v>
      </c>
      <c r="G51" s="116">
        <f>SUM(H51:J51)</f>
        <v>12500</v>
      </c>
      <c r="H51" s="117">
        <f>L51+P51+T51+X51+AB51</f>
        <v>0</v>
      </c>
      <c r="I51" s="117">
        <f>M51+Q51+U51+Y51+AC51</f>
        <v>0</v>
      </c>
      <c r="J51" s="118">
        <f>R51+V51+Z51+AD51</f>
        <v>12500</v>
      </c>
      <c r="K51" s="56"/>
      <c r="L51" s="50"/>
      <c r="M51" s="50"/>
      <c r="N51" s="64"/>
      <c r="O51" s="56">
        <f>SUM(P51:R51)</f>
        <v>12500</v>
      </c>
      <c r="P51" s="50"/>
      <c r="Q51" s="50"/>
      <c r="R51" s="64">
        <f>F51</f>
        <v>12500</v>
      </c>
      <c r="S51" s="56">
        <f>SUM(T51:V51)</f>
        <v>0</v>
      </c>
      <c r="T51" s="50"/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0"/>
        <v>0</v>
      </c>
      <c r="G54" s="116">
        <f t="shared" si="1"/>
        <v>0</v>
      </c>
      <c r="H54" s="117">
        <f t="shared" si="2"/>
        <v>0</v>
      </c>
      <c r="I54" s="117">
        <f t="shared" si="2"/>
        <v>0</v>
      </c>
      <c r="J54" s="118">
        <f t="shared" si="3"/>
        <v>0</v>
      </c>
      <c r="K54" s="56">
        <f t="shared" si="4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12500</v>
      </c>
      <c r="G66" s="120">
        <f t="shared" ref="G66:I66" si="12">SUM(G51:G64)</f>
        <v>12500</v>
      </c>
      <c r="H66" s="120">
        <f t="shared" si="12"/>
        <v>0</v>
      </c>
      <c r="I66" s="120">
        <f t="shared" si="12"/>
        <v>0</v>
      </c>
      <c r="J66" s="120">
        <f>SUM(J51:J64)</f>
        <v>12500</v>
      </c>
      <c r="K66" s="61">
        <f t="shared" ref="K66:M66" si="13">SUM(K51:K64)</f>
        <v>0</v>
      </c>
      <c r="L66" s="61">
        <f t="shared" si="13"/>
        <v>0</v>
      </c>
      <c r="M66" s="61">
        <f t="shared" si="13"/>
        <v>0</v>
      </c>
      <c r="N66" s="61">
        <f>SUM(N51:N64)</f>
        <v>0</v>
      </c>
      <c r="O66" s="62">
        <f>SUM(O51:O64)</f>
        <v>12500</v>
      </c>
      <c r="P66" s="63"/>
      <c r="Q66" s="63"/>
      <c r="R66" s="65">
        <f>SUM(R51:R65)</f>
        <v>12500</v>
      </c>
      <c r="S66" s="65">
        <f t="shared" ref="S66:AD66" si="14">SUM(S51:S65)</f>
        <v>0</v>
      </c>
      <c r="T66" s="65">
        <f t="shared" si="14"/>
        <v>0</v>
      </c>
      <c r="U66" s="65">
        <f t="shared" si="14"/>
        <v>0</v>
      </c>
      <c r="V66" s="65">
        <f t="shared" si="14"/>
        <v>0</v>
      </c>
      <c r="W66" s="65">
        <f t="shared" si="14"/>
        <v>0</v>
      </c>
      <c r="X66" s="65">
        <f t="shared" si="14"/>
        <v>0</v>
      </c>
      <c r="Y66" s="65">
        <f t="shared" si="14"/>
        <v>0</v>
      </c>
      <c r="Z66" s="65">
        <f t="shared" si="14"/>
        <v>0</v>
      </c>
      <c r="AA66" s="65">
        <f t="shared" si="14"/>
        <v>0</v>
      </c>
      <c r="AB66" s="65">
        <f t="shared" si="14"/>
        <v>0</v>
      </c>
      <c r="AC66" s="65">
        <f t="shared" si="14"/>
        <v>0</v>
      </c>
      <c r="AD66" s="65">
        <f t="shared" si="14"/>
        <v>0</v>
      </c>
    </row>
    <row r="69" spans="2:30" x14ac:dyDescent="0.25">
      <c r="B69" t="s">
        <v>296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L73" sqref="L7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144</v>
      </c>
    </row>
    <row r="7" spans="2:4" x14ac:dyDescent="0.25">
      <c r="B7" s="22"/>
    </row>
    <row r="8" spans="2:4" x14ac:dyDescent="0.25">
      <c r="B8" s="22" t="s">
        <v>126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370</v>
      </c>
      <c r="C51" s="5" t="s">
        <v>0</v>
      </c>
      <c r="D51" s="7">
        <v>2500</v>
      </c>
      <c r="E51">
        <v>4</v>
      </c>
      <c r="F51" s="53">
        <f>D51*E51</f>
        <v>10000</v>
      </c>
      <c r="G51" s="116">
        <f>SUM(H51:J51)</f>
        <v>10000</v>
      </c>
      <c r="H51" s="117">
        <f>L51+P51+T51+X51+AB51</f>
        <v>10000</v>
      </c>
      <c r="I51" s="117">
        <f>M51+Q51+U51+Y51+AC51</f>
        <v>0</v>
      </c>
      <c r="J51" s="118">
        <f>R51+V51+Z51+AD51</f>
        <v>0</v>
      </c>
      <c r="K51" s="56">
        <f t="shared" ref="K51:K64" si="0">SUM(L51:N51)</f>
        <v>2000</v>
      </c>
      <c r="L51" s="50">
        <f>F51/5</f>
        <v>2000</v>
      </c>
      <c r="M51" s="50"/>
      <c r="N51" s="64"/>
      <c r="O51" s="56">
        <f>SUM(P51:R51)</f>
        <v>2000</v>
      </c>
      <c r="P51" s="50">
        <f>F51/5</f>
        <v>2000</v>
      </c>
      <c r="Q51" s="50"/>
      <c r="R51" s="64"/>
      <c r="S51" s="56">
        <f>SUM(T51:V51)</f>
        <v>2000</v>
      </c>
      <c r="T51" s="50">
        <f>F51/5</f>
        <v>2000</v>
      </c>
      <c r="U51" s="51"/>
      <c r="V51" s="58"/>
      <c r="W51" s="56">
        <f>SUM(X51:Z51)</f>
        <v>2000</v>
      </c>
      <c r="X51" s="50">
        <f>F51/5</f>
        <v>2000</v>
      </c>
      <c r="Y51" s="50"/>
      <c r="Z51" s="58"/>
      <c r="AA51" s="56">
        <f>SUM(AB51:AD51)</f>
        <v>2000</v>
      </c>
      <c r="AB51" s="50">
        <f>F51/5</f>
        <v>2000</v>
      </c>
      <c r="AC51" s="50"/>
      <c r="AD51" s="58"/>
    </row>
    <row r="52" spans="2:30" x14ac:dyDescent="0.25">
      <c r="B52" s="3" t="s">
        <v>376</v>
      </c>
      <c r="C52" s="5" t="s">
        <v>6</v>
      </c>
      <c r="D52" s="7">
        <f>50</f>
        <v>50</v>
      </c>
      <c r="E52">
        <f>3*5*12</f>
        <v>180</v>
      </c>
      <c r="F52" s="53">
        <f t="shared" ref="F52:F58" si="1">D52*E52</f>
        <v>9000</v>
      </c>
      <c r="G52" s="116">
        <f t="shared" ref="G52:G64" si="2">SUM(H52:J52)</f>
        <v>9000</v>
      </c>
      <c r="H52" s="117">
        <f t="shared" ref="H52:I64" si="3">L52+P52+T52+X52+AB52</f>
        <v>9000</v>
      </c>
      <c r="I52" s="117">
        <f t="shared" si="3"/>
        <v>0</v>
      </c>
      <c r="J52" s="118">
        <f t="shared" ref="J52:J64" si="4">R52+V52+Z52+AD52</f>
        <v>0</v>
      </c>
      <c r="K52" s="56">
        <f t="shared" si="0"/>
        <v>1800</v>
      </c>
      <c r="L52" s="50">
        <f>F52/5</f>
        <v>1800</v>
      </c>
      <c r="M52" s="50"/>
      <c r="N52" s="58"/>
      <c r="O52" s="56">
        <f>SUM(P52:R52)</f>
        <v>1800</v>
      </c>
      <c r="P52" s="50">
        <f>F52/5</f>
        <v>1800</v>
      </c>
      <c r="Q52" s="50"/>
      <c r="R52" s="64"/>
      <c r="S52" s="56">
        <f t="shared" ref="S52:S64" si="5">SUM(T52:V52)</f>
        <v>1800</v>
      </c>
      <c r="T52" s="50">
        <f>F52/5</f>
        <v>1800</v>
      </c>
      <c r="U52" s="51"/>
      <c r="V52" s="58"/>
      <c r="W52" s="56">
        <f t="shared" ref="W52:W64" si="6">SUM(X52:Z52)</f>
        <v>1800</v>
      </c>
      <c r="X52" s="50">
        <f>F52/5</f>
        <v>1800</v>
      </c>
      <c r="Y52" s="50"/>
      <c r="Z52" s="58"/>
      <c r="AA52" s="56">
        <f t="shared" ref="AA52:AA64" si="7">SUM(AB52:AD52)</f>
        <v>1800</v>
      </c>
      <c r="AB52" s="50">
        <f>F52/5</f>
        <v>1800</v>
      </c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0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1"/>
        <v>0</v>
      </c>
      <c r="G54" s="116">
        <f t="shared" si="2"/>
        <v>0</v>
      </c>
      <c r="H54" s="117">
        <f t="shared" si="3"/>
        <v>0</v>
      </c>
      <c r="I54" s="117">
        <f t="shared" si="3"/>
        <v>0</v>
      </c>
      <c r="J54" s="118">
        <f t="shared" si="4"/>
        <v>0</v>
      </c>
      <c r="K54" s="56">
        <f t="shared" si="0"/>
        <v>0</v>
      </c>
      <c r="L54" s="50">
        <f>F54/5</f>
        <v>0</v>
      </c>
      <c r="M54" s="50"/>
      <c r="N54" s="64"/>
      <c r="O54" s="56">
        <f t="shared" si="8"/>
        <v>0</v>
      </c>
      <c r="P54" s="50">
        <f>F54/5</f>
        <v>0</v>
      </c>
      <c r="Q54" s="50"/>
      <c r="R54" s="64"/>
      <c r="S54" s="56">
        <f t="shared" si="5"/>
        <v>0</v>
      </c>
      <c r="T54" s="50">
        <f>F54/5</f>
        <v>0</v>
      </c>
      <c r="U54" s="51"/>
      <c r="V54" s="58"/>
      <c r="W54" s="56">
        <f t="shared" si="6"/>
        <v>0</v>
      </c>
      <c r="X54" s="50">
        <f>F54/5</f>
        <v>0</v>
      </c>
      <c r="Y54" s="50"/>
      <c r="Z54" s="58"/>
      <c r="AA54" s="56">
        <f t="shared" si="7"/>
        <v>0</v>
      </c>
      <c r="AB54" s="50">
        <f>F54/5</f>
        <v>0</v>
      </c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1"/>
        <v>0</v>
      </c>
      <c r="G57" s="116">
        <f t="shared" si="2"/>
        <v>0</v>
      </c>
      <c r="H57" s="117">
        <f t="shared" si="3"/>
        <v>0</v>
      </c>
      <c r="I57" s="117">
        <f t="shared" si="3"/>
        <v>0</v>
      </c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1"/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0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2"/>
        <v>0</v>
      </c>
      <c r="H63" s="117">
        <f t="shared" si="3"/>
        <v>0</v>
      </c>
      <c r="I63" s="117">
        <f t="shared" si="3"/>
        <v>0</v>
      </c>
      <c r="J63" s="118">
        <f t="shared" si="4"/>
        <v>0</v>
      </c>
      <c r="K63" s="56">
        <f t="shared" si="0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/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2"/>
        <v>0</v>
      </c>
      <c r="H64" s="117">
        <f t="shared" si="3"/>
        <v>0</v>
      </c>
      <c r="I64" s="117">
        <f t="shared" si="3"/>
        <v>0</v>
      </c>
      <c r="J64" s="118">
        <f t="shared" si="4"/>
        <v>0</v>
      </c>
      <c r="K64" s="56">
        <f t="shared" si="0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/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19000</v>
      </c>
      <c r="G66" s="120">
        <f t="shared" ref="G66:I66" si="11">SUM(G51:G64)</f>
        <v>19000</v>
      </c>
      <c r="H66" s="120">
        <f t="shared" si="11"/>
        <v>19000</v>
      </c>
      <c r="I66" s="120">
        <f t="shared" si="11"/>
        <v>0</v>
      </c>
      <c r="J66" s="120">
        <f>SUM(J51:J64)</f>
        <v>0</v>
      </c>
      <c r="K66" s="61">
        <f t="shared" ref="K66:M66" si="12">SUM(K51:K64)</f>
        <v>3800</v>
      </c>
      <c r="L66" s="61">
        <f t="shared" si="12"/>
        <v>3800</v>
      </c>
      <c r="M66" s="61">
        <f t="shared" si="12"/>
        <v>0</v>
      </c>
      <c r="N66" s="61">
        <f>SUM(N51:N64)</f>
        <v>0</v>
      </c>
      <c r="O66" s="62">
        <f>SUM(O51:O64)</f>
        <v>3800</v>
      </c>
      <c r="P66" s="63"/>
      <c r="Q66" s="63"/>
      <c r="R66" s="65">
        <f>SUM(R51:R65)</f>
        <v>0</v>
      </c>
      <c r="S66" s="65">
        <f t="shared" ref="S66:AD66" si="13">SUM(S51:S65)</f>
        <v>3800</v>
      </c>
      <c r="T66" s="65">
        <f t="shared" si="13"/>
        <v>3800</v>
      </c>
      <c r="U66" s="65">
        <f t="shared" si="13"/>
        <v>0</v>
      </c>
      <c r="V66" s="65">
        <f t="shared" si="13"/>
        <v>0</v>
      </c>
      <c r="W66" s="65">
        <f t="shared" si="13"/>
        <v>3800</v>
      </c>
      <c r="X66" s="65">
        <f t="shared" si="13"/>
        <v>3800</v>
      </c>
      <c r="Y66" s="65">
        <f t="shared" si="13"/>
        <v>0</v>
      </c>
      <c r="Z66" s="65">
        <f t="shared" si="13"/>
        <v>0</v>
      </c>
      <c r="AA66" s="65">
        <f t="shared" si="13"/>
        <v>3800</v>
      </c>
      <c r="AB66" s="65">
        <f t="shared" si="13"/>
        <v>3800</v>
      </c>
      <c r="AC66" s="65">
        <f t="shared" si="13"/>
        <v>0</v>
      </c>
      <c r="AD66" s="65">
        <f t="shared" si="13"/>
        <v>0</v>
      </c>
    </row>
    <row r="69" spans="2:30" x14ac:dyDescent="0.25">
      <c r="B69" t="s">
        <v>297</v>
      </c>
    </row>
    <row r="70" spans="2:30" x14ac:dyDescent="0.25">
      <c r="B70" t="s">
        <v>298</v>
      </c>
      <c r="F70" s="14"/>
    </row>
    <row r="71" spans="2:30" x14ac:dyDescent="0.25">
      <c r="B71" t="s">
        <v>299</v>
      </c>
      <c r="F71" s="14"/>
    </row>
    <row r="72" spans="2:30" x14ac:dyDescent="0.25">
      <c r="B72" t="s">
        <v>300</v>
      </c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0" sqref="AB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145</v>
      </c>
    </row>
    <row r="7" spans="2:4" x14ac:dyDescent="0.25">
      <c r="B7" s="22"/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370</v>
      </c>
      <c r="C49" s="5" t="s">
        <v>0</v>
      </c>
      <c r="D49" s="7">
        <v>50</v>
      </c>
      <c r="E49">
        <f>3*5*52</f>
        <v>780</v>
      </c>
      <c r="F49" s="53">
        <f>D49*E49</f>
        <v>39000</v>
      </c>
      <c r="G49" s="116">
        <f>SUM(H49:J49)</f>
        <v>39000</v>
      </c>
      <c r="H49" s="117">
        <f>L49+P49+T49+X49+AB49</f>
        <v>39000</v>
      </c>
      <c r="I49" s="117">
        <f>M49+Q49+U49+Y49+AC49</f>
        <v>0</v>
      </c>
      <c r="J49" s="118">
        <f>R49+V49+Z49+AD49</f>
        <v>0</v>
      </c>
      <c r="K49" s="56"/>
      <c r="L49" s="50">
        <f>F49/5</f>
        <v>7800</v>
      </c>
      <c r="M49" s="50"/>
      <c r="N49" s="64"/>
      <c r="O49" s="56">
        <f>SUM(P49:R49)</f>
        <v>7800</v>
      </c>
      <c r="P49" s="50">
        <f>F49/5</f>
        <v>7800</v>
      </c>
      <c r="Q49" s="50"/>
      <c r="R49" s="64"/>
      <c r="S49" s="56">
        <f>SUM(T49:V49)</f>
        <v>7800</v>
      </c>
      <c r="T49" s="50">
        <f>F49/5</f>
        <v>7800</v>
      </c>
      <c r="U49" s="51"/>
      <c r="V49" s="58"/>
      <c r="W49" s="56">
        <f>SUM(X49:Z49)</f>
        <v>7800</v>
      </c>
      <c r="X49" s="50">
        <f>F49/5</f>
        <v>7800</v>
      </c>
      <c r="Y49" s="50"/>
      <c r="Z49" s="58"/>
      <c r="AA49" s="56">
        <f>SUM(AB49:AD49)</f>
        <v>7800</v>
      </c>
      <c r="AB49" s="50">
        <f>F49/5</f>
        <v>7800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247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>
        <f>F52/5</f>
        <v>0</v>
      </c>
      <c r="M52" s="50"/>
      <c r="N52" s="64"/>
      <c r="O52" s="56">
        <f t="shared" si="8"/>
        <v>0</v>
      </c>
      <c r="P52" s="50">
        <f>F52/5</f>
        <v>0</v>
      </c>
      <c r="Q52" s="50"/>
      <c r="R52" s="64"/>
      <c r="S52" s="56">
        <f t="shared" si="5"/>
        <v>0</v>
      </c>
      <c r="T52" s="50">
        <f>F52/5</f>
        <v>0</v>
      </c>
      <c r="U52" s="51"/>
      <c r="V52" s="58"/>
      <c r="W52" s="56">
        <f t="shared" si="6"/>
        <v>0</v>
      </c>
      <c r="X52" s="50">
        <f>F52/5</f>
        <v>0</v>
      </c>
      <c r="Y52" s="50"/>
      <c r="Z52" s="58"/>
      <c r="AA52" s="56">
        <f t="shared" si="7"/>
        <v>0</v>
      </c>
      <c r="AB52" s="50">
        <f>F52/5</f>
        <v>0</v>
      </c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39000</v>
      </c>
      <c r="G64" s="120">
        <f t="shared" ref="G64:I64" si="12">SUM(G49:G62)</f>
        <v>39000</v>
      </c>
      <c r="H64" s="120">
        <f t="shared" si="12"/>
        <v>39000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7800</v>
      </c>
      <c r="M64" s="61">
        <f t="shared" si="13"/>
        <v>0</v>
      </c>
      <c r="N64" s="61">
        <f>SUM(N49:N62)</f>
        <v>0</v>
      </c>
      <c r="O64" s="62">
        <f>SUM(O49:O62)</f>
        <v>7800</v>
      </c>
      <c r="P64" s="63"/>
      <c r="Q64" s="63"/>
      <c r="R64" s="65">
        <f>SUM(R49:R63)</f>
        <v>0</v>
      </c>
      <c r="S64" s="65">
        <f t="shared" ref="S64:AD64" si="14">SUM(S49:S63)</f>
        <v>7800</v>
      </c>
      <c r="T64" s="65">
        <f t="shared" si="14"/>
        <v>7800</v>
      </c>
      <c r="U64" s="65">
        <f t="shared" si="14"/>
        <v>0</v>
      </c>
      <c r="V64" s="65">
        <f t="shared" si="14"/>
        <v>0</v>
      </c>
      <c r="W64" s="65">
        <f t="shared" si="14"/>
        <v>7800</v>
      </c>
      <c r="X64" s="65">
        <f t="shared" si="14"/>
        <v>7800</v>
      </c>
      <c r="Y64" s="65">
        <f t="shared" si="14"/>
        <v>0</v>
      </c>
      <c r="Z64" s="65">
        <f t="shared" si="14"/>
        <v>0</v>
      </c>
      <c r="AA64" s="65">
        <f t="shared" si="14"/>
        <v>7800</v>
      </c>
      <c r="AB64" s="65">
        <f t="shared" si="14"/>
        <v>7800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301</v>
      </c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B57" sqref="B57"/>
    </sheetView>
  </sheetViews>
  <sheetFormatPr defaultRowHeight="15" x14ac:dyDescent="0.25"/>
  <cols>
    <col min="1" max="1" width="2.7109375" customWidth="1"/>
    <col min="2" max="2" width="29.28515625" customWidth="1"/>
    <col min="3" max="3" width="9" style="4" bestFit="1" customWidth="1"/>
    <col min="5" max="5" width="6.85546875" customWidth="1"/>
    <col min="6" max="6" width="11.5703125" customWidth="1"/>
    <col min="7" max="7" width="16.28515625" customWidth="1"/>
    <col min="8" max="8" width="13.42578125" customWidth="1"/>
    <col min="9" max="9" width="15.85546875" customWidth="1"/>
    <col min="10" max="10" width="14" customWidth="1"/>
    <col min="11" max="11" width="14.28515625" customWidth="1"/>
    <col min="12" max="12" width="13.140625" customWidth="1"/>
    <col min="13" max="13" width="14.42578125" customWidth="1"/>
    <col min="14" max="14" width="13.85546875" customWidth="1"/>
    <col min="18" max="18" width="8.28515625" customWidth="1"/>
    <col min="19" max="19" width="11.5703125" customWidth="1"/>
    <col min="21" max="21" width="11.5703125" customWidth="1"/>
    <col min="23" max="23" width="11.425781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146</v>
      </c>
    </row>
    <row r="7" spans="2:4" x14ac:dyDescent="0.25">
      <c r="B7" s="123" t="s">
        <v>147</v>
      </c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45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45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248</v>
      </c>
      <c r="C49" s="5" t="s">
        <v>0</v>
      </c>
      <c r="D49" s="7">
        <v>2500</v>
      </c>
      <c r="F49" s="53">
        <f>D49*E49</f>
        <v>0</v>
      </c>
      <c r="G49" s="116">
        <f>SUM(H49:J49)</f>
        <v>16320000</v>
      </c>
      <c r="H49" s="117">
        <f>L49+P49+T49+X49+AB49</f>
        <v>0</v>
      </c>
      <c r="I49" s="117">
        <f>M49+Q49+U49+Y49+AC49</f>
        <v>16320000</v>
      </c>
      <c r="J49" s="118">
        <f>R49+V49+Z49+AD49</f>
        <v>0</v>
      </c>
      <c r="K49" s="56">
        <f t="shared" ref="K49:K62" si="0">SUM(L49:N49)</f>
        <v>3264000</v>
      </c>
      <c r="L49" s="50"/>
      <c r="M49" s="50">
        <v>3264000</v>
      </c>
      <c r="N49" s="64"/>
      <c r="O49" s="56">
        <f>SUM(P49:R49)</f>
        <v>3264000</v>
      </c>
      <c r="P49" s="50"/>
      <c r="Q49" s="50">
        <f>M49</f>
        <v>3264000</v>
      </c>
      <c r="R49" s="64"/>
      <c r="S49" s="56">
        <f>SUM(T49:V49)</f>
        <v>3264000</v>
      </c>
      <c r="T49" s="50"/>
      <c r="U49" s="51">
        <f>M49</f>
        <v>3264000</v>
      </c>
      <c r="V49" s="58"/>
      <c r="W49" s="56">
        <f>SUM(X49:Z49)</f>
        <v>3264000</v>
      </c>
      <c r="X49" s="50"/>
      <c r="Y49" s="50">
        <f>M49</f>
        <v>3264000</v>
      </c>
      <c r="Z49" s="58"/>
      <c r="AA49" s="56">
        <f>SUM(AB49:AD49)</f>
        <v>3264000</v>
      </c>
      <c r="AB49" s="50"/>
      <c r="AC49" s="50">
        <f>M49</f>
        <v>3264000</v>
      </c>
      <c r="AD49" s="58"/>
    </row>
    <row r="50" spans="2:30" x14ac:dyDescent="0.25">
      <c r="B50" s="3" t="s">
        <v>249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3994000</v>
      </c>
      <c r="H50" s="117">
        <f t="shared" ref="H50:I62" si="3">L50+P50+T50+X50+AB50</f>
        <v>0</v>
      </c>
      <c r="I50" s="117">
        <f t="shared" si="3"/>
        <v>3994000</v>
      </c>
      <c r="J50" s="118">
        <f t="shared" ref="J50:J62" si="4">R50+V50+Z50+AD50</f>
        <v>0</v>
      </c>
      <c r="K50" s="56">
        <f t="shared" si="0"/>
        <v>798800</v>
      </c>
      <c r="L50" s="50"/>
      <c r="M50" s="50">
        <v>798800</v>
      </c>
      <c r="N50" s="58"/>
      <c r="O50" s="56">
        <f>SUM(P50:R50)</f>
        <v>798800</v>
      </c>
      <c r="P50" s="50"/>
      <c r="Q50" s="50">
        <f>M50</f>
        <v>798800</v>
      </c>
      <c r="R50" s="64"/>
      <c r="S50" s="56">
        <f t="shared" ref="S50:S62" si="5">SUM(T50:V50)</f>
        <v>798800</v>
      </c>
      <c r="T50" s="50"/>
      <c r="U50" s="51">
        <f>M50</f>
        <v>798800</v>
      </c>
      <c r="V50" s="58"/>
      <c r="W50" s="56">
        <f t="shared" ref="W50:W62" si="6">SUM(X50:Z50)</f>
        <v>798800</v>
      </c>
      <c r="X50" s="50"/>
      <c r="Y50" s="50">
        <f>M50</f>
        <v>798800</v>
      </c>
      <c r="Z50" s="58"/>
      <c r="AA50" s="56">
        <f t="shared" ref="AA50:AA62" si="7">SUM(AB50:AD50)</f>
        <v>798800</v>
      </c>
      <c r="AB50" s="50"/>
      <c r="AC50" s="50">
        <f>M50</f>
        <v>798800</v>
      </c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250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2352000</v>
      </c>
      <c r="H52" s="117">
        <f t="shared" si="3"/>
        <v>0</v>
      </c>
      <c r="I52" s="117">
        <f t="shared" si="3"/>
        <v>2352000</v>
      </c>
      <c r="J52" s="118">
        <f t="shared" si="4"/>
        <v>0</v>
      </c>
      <c r="K52" s="56">
        <f t="shared" si="0"/>
        <v>470400</v>
      </c>
      <c r="L52" s="50"/>
      <c r="M52" s="50">
        <v>470400</v>
      </c>
      <c r="N52" s="64"/>
      <c r="O52" s="56">
        <f t="shared" si="8"/>
        <v>470400</v>
      </c>
      <c r="P52" s="50"/>
      <c r="Q52" s="50">
        <f>M52</f>
        <v>470400</v>
      </c>
      <c r="R52" s="64"/>
      <c r="S52" s="56">
        <f t="shared" si="5"/>
        <v>470400</v>
      </c>
      <c r="T52" s="50"/>
      <c r="U52" s="51">
        <f>M52</f>
        <v>470400</v>
      </c>
      <c r="V52" s="58">
        <f>D52*E52/2</f>
        <v>0</v>
      </c>
      <c r="W52" s="56">
        <f t="shared" si="6"/>
        <v>470400</v>
      </c>
      <c r="X52" s="50">
        <f>D52*E52/2</f>
        <v>0</v>
      </c>
      <c r="Y52" s="50">
        <f>M52</f>
        <v>470400</v>
      </c>
      <c r="Z52" s="58"/>
      <c r="AA52" s="56">
        <f t="shared" si="7"/>
        <v>470400</v>
      </c>
      <c r="AB52" s="50"/>
      <c r="AC52" s="50">
        <f>M52</f>
        <v>470400</v>
      </c>
      <c r="AD52" s="58"/>
    </row>
    <row r="53" spans="2:30" x14ac:dyDescent="0.25">
      <c r="B53" s="3" t="s">
        <v>251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8154000</v>
      </c>
      <c r="H53" s="117">
        <f t="shared" si="3"/>
        <v>0</v>
      </c>
      <c r="I53" s="117">
        <f t="shared" si="3"/>
        <v>8154000</v>
      </c>
      <c r="J53" s="118">
        <f t="shared" si="4"/>
        <v>0</v>
      </c>
      <c r="K53" s="56">
        <f t="shared" si="0"/>
        <v>1630800</v>
      </c>
      <c r="L53" s="50"/>
      <c r="M53" s="50">
        <v>1630800</v>
      </c>
      <c r="N53" s="64"/>
      <c r="O53" s="56">
        <f t="shared" si="8"/>
        <v>1630800</v>
      </c>
      <c r="P53" s="50"/>
      <c r="Q53" s="50">
        <f>M53</f>
        <v>1630800</v>
      </c>
      <c r="R53" s="64"/>
      <c r="S53" s="56">
        <f t="shared" si="5"/>
        <v>1630800</v>
      </c>
      <c r="T53" s="50"/>
      <c r="U53" s="51">
        <f>M53</f>
        <v>1630800</v>
      </c>
      <c r="V53" s="58"/>
      <c r="W53" s="56">
        <f t="shared" si="6"/>
        <v>1630800</v>
      </c>
      <c r="X53" s="50"/>
      <c r="Y53" s="50">
        <f>M53</f>
        <v>1630800</v>
      </c>
      <c r="Z53" s="58"/>
      <c r="AA53" s="56">
        <f t="shared" si="7"/>
        <v>1630800</v>
      </c>
      <c r="AB53" s="50"/>
      <c r="AC53" s="50">
        <f>M53</f>
        <v>1630800</v>
      </c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252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2520000</v>
      </c>
      <c r="H55" s="117">
        <f t="shared" si="3"/>
        <v>0</v>
      </c>
      <c r="I55" s="117">
        <f t="shared" si="3"/>
        <v>2520000</v>
      </c>
      <c r="J55" s="118">
        <f t="shared" si="4"/>
        <v>0</v>
      </c>
      <c r="K55" s="56">
        <f t="shared" si="0"/>
        <v>504000</v>
      </c>
      <c r="L55" s="50"/>
      <c r="M55" s="50">
        <v>504000</v>
      </c>
      <c r="N55" s="58"/>
      <c r="O55" s="56">
        <f t="shared" si="8"/>
        <v>504000</v>
      </c>
      <c r="P55" s="50"/>
      <c r="Q55" s="50">
        <f>M55</f>
        <v>504000</v>
      </c>
      <c r="R55" s="64"/>
      <c r="S55" s="56">
        <f t="shared" si="5"/>
        <v>504000</v>
      </c>
      <c r="T55" s="50"/>
      <c r="U55" s="51">
        <f>M55</f>
        <v>504000</v>
      </c>
      <c r="V55" s="58">
        <f>D55*E55</f>
        <v>0</v>
      </c>
      <c r="W55" s="56">
        <f t="shared" si="6"/>
        <v>504000</v>
      </c>
      <c r="X55" s="50"/>
      <c r="Y55" s="50">
        <f>M55</f>
        <v>504000</v>
      </c>
      <c r="Z55" s="58"/>
      <c r="AA55" s="56">
        <f t="shared" si="7"/>
        <v>504000</v>
      </c>
      <c r="AB55" s="50"/>
      <c r="AC55" s="50">
        <f>M55</f>
        <v>504000</v>
      </c>
      <c r="AD55" s="58"/>
    </row>
    <row r="56" spans="2:30" x14ac:dyDescent="0.25">
      <c r="B56" s="3" t="s">
        <v>253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32881000</v>
      </c>
      <c r="H56" s="117">
        <f t="shared" si="3"/>
        <v>0</v>
      </c>
      <c r="I56" s="117">
        <f t="shared" si="3"/>
        <v>32881000</v>
      </c>
      <c r="J56" s="118">
        <f t="shared" si="4"/>
        <v>0</v>
      </c>
      <c r="K56" s="56">
        <f t="shared" si="0"/>
        <v>6576200</v>
      </c>
      <c r="L56" s="50"/>
      <c r="M56" s="50">
        <v>6576200</v>
      </c>
      <c r="N56" s="58"/>
      <c r="O56" s="56">
        <f t="shared" si="8"/>
        <v>6576200</v>
      </c>
      <c r="P56" s="50"/>
      <c r="Q56" s="50">
        <f>M56</f>
        <v>6576200</v>
      </c>
      <c r="R56" s="64"/>
      <c r="S56" s="56">
        <f t="shared" si="5"/>
        <v>6576200</v>
      </c>
      <c r="T56" s="50"/>
      <c r="U56" s="51">
        <f>M56</f>
        <v>6576200</v>
      </c>
      <c r="V56" s="58">
        <f>D56*E56/2</f>
        <v>0</v>
      </c>
      <c r="W56" s="56">
        <f t="shared" si="6"/>
        <v>6576200</v>
      </c>
      <c r="X56" s="50"/>
      <c r="Y56" s="50">
        <f>M56</f>
        <v>6576200</v>
      </c>
      <c r="Z56" s="58"/>
      <c r="AA56" s="56">
        <f t="shared" si="7"/>
        <v>6576200</v>
      </c>
      <c r="AB56" s="50"/>
      <c r="AC56" s="50">
        <f>M56</f>
        <v>6576200</v>
      </c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66221000</v>
      </c>
      <c r="H64" s="120">
        <f t="shared" si="12"/>
        <v>0</v>
      </c>
      <c r="I64" s="120">
        <f t="shared" si="12"/>
        <v>66221000</v>
      </c>
      <c r="J64" s="120">
        <f>SUM(J49:J62)</f>
        <v>0</v>
      </c>
      <c r="K64" s="61">
        <f t="shared" ref="K64:M64" si="13">SUM(K49:K62)</f>
        <v>13244200</v>
      </c>
      <c r="L64" s="61">
        <f t="shared" si="13"/>
        <v>0</v>
      </c>
      <c r="M64" s="61">
        <f t="shared" si="13"/>
        <v>13244200</v>
      </c>
      <c r="N64" s="61">
        <f>SUM(N49:N62)</f>
        <v>0</v>
      </c>
      <c r="O64" s="62">
        <f>SUM(O49:O62)</f>
        <v>13244200</v>
      </c>
      <c r="P64" s="63"/>
      <c r="Q64" s="63"/>
      <c r="R64" s="65">
        <f>SUM(R49:R63)</f>
        <v>0</v>
      </c>
      <c r="S64" s="65">
        <f t="shared" ref="S64:AD64" si="14">SUM(S49:S63)</f>
        <v>13244200</v>
      </c>
      <c r="T64" s="65">
        <f t="shared" si="14"/>
        <v>0</v>
      </c>
      <c r="U64" s="65">
        <f t="shared" si="14"/>
        <v>13244200</v>
      </c>
      <c r="V64" s="65">
        <f t="shared" si="14"/>
        <v>0</v>
      </c>
      <c r="W64" s="65">
        <f t="shared" si="14"/>
        <v>13244200</v>
      </c>
      <c r="X64" s="65">
        <f t="shared" si="14"/>
        <v>0</v>
      </c>
      <c r="Y64" s="65">
        <f t="shared" si="14"/>
        <v>13244200</v>
      </c>
      <c r="Z64" s="65">
        <f t="shared" si="14"/>
        <v>0</v>
      </c>
      <c r="AA64" s="65">
        <f t="shared" si="14"/>
        <v>13244200</v>
      </c>
      <c r="AB64" s="65">
        <f t="shared" si="14"/>
        <v>0</v>
      </c>
      <c r="AC64" s="65">
        <f t="shared" si="14"/>
        <v>13244200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J80" sqref="J8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9.71093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148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254</v>
      </c>
      <c r="C50" s="5" t="s">
        <v>6</v>
      </c>
      <c r="D50" s="7">
        <v>1</v>
      </c>
      <c r="E50">
        <v>300000</v>
      </c>
      <c r="F50" s="53">
        <f>D50*E50</f>
        <v>300000</v>
      </c>
      <c r="G50" s="116">
        <f t="shared" ref="G50:G62" si="0">SUM(H50:J50)</f>
        <v>300000</v>
      </c>
      <c r="H50" s="117">
        <f t="shared" ref="H50:I62" si="1">L50+P50+T50+X50+AB50</f>
        <v>300000</v>
      </c>
      <c r="I50" s="117">
        <f t="shared" si="1"/>
        <v>0</v>
      </c>
      <c r="J50" s="118">
        <f t="shared" ref="J50:J62" si="2">R50+V50+Z50+AD50</f>
        <v>0</v>
      </c>
      <c r="K50" s="129">
        <f t="shared" ref="K50:K62" si="3">SUM(L50:N50)</f>
        <v>300000</v>
      </c>
      <c r="L50" s="130">
        <v>300000</v>
      </c>
      <c r="M50" s="50"/>
      <c r="N50" s="58"/>
      <c r="O50" s="56">
        <f>SUM(P50:R50)</f>
        <v>0</v>
      </c>
      <c r="P50" s="50"/>
      <c r="Q50" s="50"/>
      <c r="R50" s="64"/>
      <c r="S50" s="56">
        <f t="shared" ref="S50:S62" si="4">SUM(T50:V50)</f>
        <v>0</v>
      </c>
      <c r="T50" s="50"/>
      <c r="U50" s="51"/>
      <c r="V50" s="58"/>
      <c r="W50" s="56">
        <f t="shared" ref="W50:W62" si="5">SUM(X50:Z50)</f>
        <v>0</v>
      </c>
      <c r="X50" s="50"/>
      <c r="Y50" s="50"/>
      <c r="Z50" s="58"/>
      <c r="AA50" s="56">
        <f t="shared" ref="AA50:AA62" si="6">SUM(AB50:AD50)</f>
        <v>0</v>
      </c>
      <c r="AB50" s="50"/>
      <c r="AC50" s="50"/>
      <c r="AD50" s="58"/>
    </row>
    <row r="51" spans="2:30" x14ac:dyDescent="0.25">
      <c r="B51" s="3" t="s">
        <v>302</v>
      </c>
      <c r="C51" s="5"/>
      <c r="D51" s="7">
        <v>1</v>
      </c>
      <c r="E51">
        <v>108000</v>
      </c>
      <c r="F51" s="53">
        <f t="shared" ref="F51:F56" si="7">D51*E51</f>
        <v>108000</v>
      </c>
      <c r="G51" s="116">
        <f t="shared" si="0"/>
        <v>108000</v>
      </c>
      <c r="H51" s="117">
        <f t="shared" si="1"/>
        <v>108000</v>
      </c>
      <c r="I51" s="117"/>
      <c r="J51" s="118"/>
      <c r="K51" s="129">
        <f t="shared" si="3"/>
        <v>108000</v>
      </c>
      <c r="L51" s="130">
        <v>108000</v>
      </c>
      <c r="M51" s="50"/>
      <c r="N51" s="58"/>
      <c r="O51" s="56">
        <f t="shared" ref="O51:O58" si="8">SUM(P51:R51)</f>
        <v>0</v>
      </c>
      <c r="P51" s="50"/>
      <c r="Q51" s="50"/>
      <c r="R51" s="64"/>
      <c r="S51" s="56">
        <f t="shared" si="4"/>
        <v>0</v>
      </c>
      <c r="T51" s="50"/>
      <c r="U51" s="51"/>
      <c r="V51" s="58"/>
      <c r="W51" s="56">
        <f t="shared" si="5"/>
        <v>0</v>
      </c>
      <c r="X51" s="50"/>
      <c r="Y51" s="50"/>
      <c r="Z51" s="58"/>
      <c r="AA51" s="56">
        <f t="shared" si="6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7"/>
        <v>0</v>
      </c>
      <c r="G52" s="116">
        <f t="shared" si="0"/>
        <v>0</v>
      </c>
      <c r="H52" s="117">
        <f t="shared" si="1"/>
        <v>0</v>
      </c>
      <c r="I52" s="117">
        <f t="shared" si="1"/>
        <v>0</v>
      </c>
      <c r="J52" s="118">
        <f t="shared" si="2"/>
        <v>0</v>
      </c>
      <c r="K52" s="129">
        <f t="shared" si="3"/>
        <v>0</v>
      </c>
      <c r="L52" s="130"/>
      <c r="M52" s="50"/>
      <c r="N52" s="64"/>
      <c r="O52" s="56">
        <f t="shared" si="8"/>
        <v>0</v>
      </c>
      <c r="P52" s="50"/>
      <c r="Q52" s="50"/>
      <c r="R52" s="64"/>
      <c r="S52" s="56">
        <f t="shared" si="4"/>
        <v>0</v>
      </c>
      <c r="T52" s="50"/>
      <c r="U52" s="51"/>
      <c r="V52" s="58">
        <f>D52*E52/2</f>
        <v>0</v>
      </c>
      <c r="W52" s="56">
        <f t="shared" si="5"/>
        <v>0</v>
      </c>
      <c r="X52" s="50">
        <f>D52*E52/2</f>
        <v>0</v>
      </c>
      <c r="Y52" s="50"/>
      <c r="Z52" s="58"/>
      <c r="AA52" s="56">
        <f t="shared" si="6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7"/>
        <v>0</v>
      </c>
      <c r="G53" s="116">
        <f t="shared" si="0"/>
        <v>0</v>
      </c>
      <c r="H53" s="117">
        <f t="shared" si="1"/>
        <v>0</v>
      </c>
      <c r="I53" s="117">
        <f t="shared" si="1"/>
        <v>0</v>
      </c>
      <c r="J53" s="118">
        <f t="shared" si="2"/>
        <v>0</v>
      </c>
      <c r="K53" s="56">
        <f t="shared" si="3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4"/>
        <v>0</v>
      </c>
      <c r="T53" s="50"/>
      <c r="U53" s="51"/>
      <c r="V53" s="58"/>
      <c r="W53" s="56">
        <f t="shared" si="5"/>
        <v>0</v>
      </c>
      <c r="X53" s="50"/>
      <c r="Y53" s="50"/>
      <c r="Z53" s="58"/>
      <c r="AA53" s="56">
        <f t="shared" si="6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3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ref="R54:R57" si="9">F54</f>
        <v>0</v>
      </c>
      <c r="S54" s="56">
        <f t="shared" si="4"/>
        <v>0</v>
      </c>
      <c r="T54" s="50"/>
      <c r="U54" s="51"/>
      <c r="V54" s="58"/>
      <c r="W54" s="56">
        <f t="shared" si="5"/>
        <v>0</v>
      </c>
      <c r="X54" s="50"/>
      <c r="Y54" s="50"/>
      <c r="Z54" s="58"/>
      <c r="AA54" s="56">
        <f t="shared" si="6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7"/>
        <v>0</v>
      </c>
      <c r="G55" s="116">
        <f t="shared" si="0"/>
        <v>0</v>
      </c>
      <c r="H55" s="117">
        <f t="shared" si="1"/>
        <v>0</v>
      </c>
      <c r="I55" s="117">
        <f t="shared" si="1"/>
        <v>0</v>
      </c>
      <c r="J55" s="118">
        <f t="shared" si="2"/>
        <v>0</v>
      </c>
      <c r="K55" s="56">
        <f t="shared" si="3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4"/>
        <v>0</v>
      </c>
      <c r="T55" s="50"/>
      <c r="U55" s="51"/>
      <c r="V55" s="58">
        <f>D55*E55</f>
        <v>0</v>
      </c>
      <c r="W55" s="56">
        <f t="shared" si="5"/>
        <v>0</v>
      </c>
      <c r="X55" s="50"/>
      <c r="Y55" s="50"/>
      <c r="Z55" s="58"/>
      <c r="AA55" s="56">
        <f t="shared" si="6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7"/>
        <v>0</v>
      </c>
      <c r="G56" s="116">
        <f t="shared" si="0"/>
        <v>0</v>
      </c>
      <c r="H56" s="117">
        <f t="shared" si="1"/>
        <v>0</v>
      </c>
      <c r="I56" s="117">
        <f t="shared" si="1"/>
        <v>0</v>
      </c>
      <c r="J56" s="118">
        <f t="shared" si="2"/>
        <v>0</v>
      </c>
      <c r="K56" s="56">
        <f t="shared" si="3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4"/>
        <v>0</v>
      </c>
      <c r="T56" s="50"/>
      <c r="U56" s="51"/>
      <c r="V56" s="58">
        <f>D56*E56/2</f>
        <v>0</v>
      </c>
      <c r="W56" s="56">
        <f t="shared" si="5"/>
        <v>0</v>
      </c>
      <c r="X56" s="50"/>
      <c r="Y56" s="50"/>
      <c r="Z56" s="58"/>
      <c r="AA56" s="56">
        <f t="shared" si="6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3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4"/>
        <v>0</v>
      </c>
      <c r="T57" s="50"/>
      <c r="U57" s="51"/>
      <c r="V57" s="58"/>
      <c r="W57" s="56">
        <f t="shared" si="5"/>
        <v>0</v>
      </c>
      <c r="X57" s="50"/>
      <c r="Y57" s="50"/>
      <c r="Z57" s="58"/>
      <c r="AA57" s="56">
        <f t="shared" si="6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0"/>
        <v>0</v>
      </c>
      <c r="H58" s="117">
        <f t="shared" si="1"/>
        <v>0</v>
      </c>
      <c r="I58" s="117">
        <f t="shared" si="1"/>
        <v>0</v>
      </c>
      <c r="J58" s="118">
        <f t="shared" si="2"/>
        <v>0</v>
      </c>
      <c r="K58" s="56">
        <f t="shared" si="3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4"/>
        <v>0</v>
      </c>
      <c r="T58" s="50"/>
      <c r="U58" s="51"/>
      <c r="V58" s="58"/>
      <c r="W58" s="56">
        <f t="shared" si="5"/>
        <v>0</v>
      </c>
      <c r="X58" s="50">
        <f>D58*E58</f>
        <v>0</v>
      </c>
      <c r="Y58" s="50"/>
      <c r="Z58" s="58"/>
      <c r="AA58" s="56">
        <f t="shared" si="6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0"/>
        <v>0</v>
      </c>
      <c r="H59" s="117">
        <f t="shared" si="1"/>
        <v>0</v>
      </c>
      <c r="I59" s="117">
        <f t="shared" si="1"/>
        <v>0</v>
      </c>
      <c r="J59" s="118">
        <f t="shared" si="2"/>
        <v>0</v>
      </c>
      <c r="K59" s="56">
        <f t="shared" si="3"/>
        <v>0</v>
      </c>
      <c r="L59" s="50"/>
      <c r="M59" s="50"/>
      <c r="N59" s="58"/>
      <c r="O59" s="56"/>
      <c r="P59" s="50"/>
      <c r="Q59" s="50"/>
      <c r="R59" s="64"/>
      <c r="S59" s="56">
        <f t="shared" si="4"/>
        <v>0</v>
      </c>
      <c r="T59" s="50"/>
      <c r="U59" s="51"/>
      <c r="V59" s="58"/>
      <c r="W59" s="56">
        <f t="shared" si="5"/>
        <v>0</v>
      </c>
      <c r="X59" s="50">
        <f>D59*E59</f>
        <v>0</v>
      </c>
      <c r="Y59" s="50"/>
      <c r="Z59" s="58"/>
      <c r="AA59" s="56">
        <f t="shared" si="6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0"/>
        <v>0</v>
      </c>
      <c r="H60" s="117">
        <f t="shared" si="1"/>
        <v>0</v>
      </c>
      <c r="I60" s="117">
        <f t="shared" si="1"/>
        <v>0</v>
      </c>
      <c r="J60" s="118">
        <f t="shared" si="2"/>
        <v>0</v>
      </c>
      <c r="K60" s="56">
        <f t="shared" si="3"/>
        <v>0</v>
      </c>
      <c r="L60" s="50"/>
      <c r="M60" s="50"/>
      <c r="N60" s="58"/>
      <c r="O60" s="56"/>
      <c r="P60" s="50"/>
      <c r="Q60" s="50"/>
      <c r="R60" s="64"/>
      <c r="S60" s="56">
        <f t="shared" si="4"/>
        <v>0</v>
      </c>
      <c r="T60" s="50"/>
      <c r="U60" s="51"/>
      <c r="V60" s="58"/>
      <c r="W60" s="56">
        <f t="shared" si="5"/>
        <v>0</v>
      </c>
      <c r="X60" s="50">
        <f t="shared" ref="X60:X62" si="11">D60*E60</f>
        <v>0</v>
      </c>
      <c r="Y60" s="50"/>
      <c r="Z60" s="58"/>
      <c r="AA60" s="56">
        <f t="shared" si="6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0"/>
        <v>0</v>
      </c>
      <c r="H61" s="117">
        <f t="shared" si="1"/>
        <v>0</v>
      </c>
      <c r="I61" s="117">
        <f t="shared" si="1"/>
        <v>0</v>
      </c>
      <c r="J61" s="118">
        <f t="shared" si="2"/>
        <v>0</v>
      </c>
      <c r="K61" s="56">
        <f t="shared" si="3"/>
        <v>0</v>
      </c>
      <c r="L61" s="50"/>
      <c r="M61" s="50"/>
      <c r="N61" s="58"/>
      <c r="O61" s="56"/>
      <c r="P61" s="50"/>
      <c r="Q61" s="50"/>
      <c r="R61" s="64"/>
      <c r="S61" s="56">
        <f t="shared" si="4"/>
        <v>0</v>
      </c>
      <c r="T61" s="50"/>
      <c r="U61" s="51"/>
      <c r="V61" s="58"/>
      <c r="W61" s="56">
        <f t="shared" si="5"/>
        <v>0</v>
      </c>
      <c r="X61" s="50">
        <f t="shared" si="11"/>
        <v>0</v>
      </c>
      <c r="Y61" s="50"/>
      <c r="Z61" s="58"/>
      <c r="AA61" s="56">
        <f t="shared" si="6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0"/>
        <v>0</v>
      </c>
      <c r="H62" s="117">
        <f t="shared" si="1"/>
        <v>0</v>
      </c>
      <c r="I62" s="117">
        <f t="shared" si="1"/>
        <v>0</v>
      </c>
      <c r="J62" s="118">
        <f t="shared" si="2"/>
        <v>0</v>
      </c>
      <c r="K62" s="56">
        <f t="shared" si="3"/>
        <v>0</v>
      </c>
      <c r="L62" s="50"/>
      <c r="M62" s="50"/>
      <c r="N62" s="58"/>
      <c r="O62" s="56"/>
      <c r="P62" s="50"/>
      <c r="Q62" s="50"/>
      <c r="R62" s="64"/>
      <c r="S62" s="56">
        <f t="shared" si="4"/>
        <v>0</v>
      </c>
      <c r="T62" s="50"/>
      <c r="U62" s="51"/>
      <c r="V62" s="58"/>
      <c r="W62" s="56">
        <f t="shared" si="5"/>
        <v>0</v>
      </c>
      <c r="X62" s="50">
        <f t="shared" si="11"/>
        <v>0</v>
      </c>
      <c r="Y62" s="50"/>
      <c r="Z62" s="58"/>
      <c r="AA62" s="56">
        <f t="shared" si="6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408000</v>
      </c>
      <c r="G64" s="120">
        <f t="shared" ref="G64:I64" si="12">SUM(G49:G62)</f>
        <v>408000</v>
      </c>
      <c r="H64" s="120">
        <f t="shared" si="12"/>
        <v>408000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408000</v>
      </c>
      <c r="L64" s="61">
        <f t="shared" si="13"/>
        <v>408000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F65" sqref="F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8.7109375" customWidth="1"/>
    <col min="7" max="7" width="14.28515625" customWidth="1"/>
    <col min="8" max="8" width="16.1406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5" max="15" width="12" customWidth="1"/>
    <col min="16" max="16" width="11.14062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149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2500000</v>
      </c>
      <c r="H50" s="117">
        <f t="shared" ref="H50:I62" si="2">L50+P50+T50+X50+AB50</f>
        <v>2500000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2500000</v>
      </c>
      <c r="P50" s="50">
        <v>2500000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G64</f>
        <v>2500000</v>
      </c>
      <c r="G64" s="120">
        <f t="shared" ref="G64:I64" si="12">SUM(G49:G62)</f>
        <v>2500000</v>
      </c>
      <c r="H64" s="120">
        <f t="shared" si="12"/>
        <v>2500000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2500000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F65" sqref="F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150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1080000</v>
      </c>
      <c r="H50" s="117">
        <f t="shared" ref="H50:I62" si="2">L50+P50+T50+X50+AB50</f>
        <v>1080000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1080000</v>
      </c>
      <c r="T50" s="50">
        <v>1080000</v>
      </c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H64</f>
        <v>1080000</v>
      </c>
      <c r="G64" s="120">
        <f t="shared" ref="G64:I64" si="12">SUM(G49:G62)</f>
        <v>1080000</v>
      </c>
      <c r="H64" s="120">
        <f t="shared" si="12"/>
        <v>1080000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1080000</v>
      </c>
      <c r="T64" s="65">
        <f t="shared" si="14"/>
        <v>1080000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F65" sqref="F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151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255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300000</v>
      </c>
      <c r="H50" s="117">
        <f t="shared" ref="H50:I62" si="2">L50+P50+T50+X50+AB50</f>
        <v>300000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300000</v>
      </c>
      <c r="P50" s="50">
        <v>300000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H64</f>
        <v>300000</v>
      </c>
      <c r="G64" s="120">
        <f t="shared" ref="G64:I64" si="12">SUM(G49:G62)</f>
        <v>300000</v>
      </c>
      <c r="H64" s="120">
        <f t="shared" si="12"/>
        <v>300000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300000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R57" sqref="R57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152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E49">
        <v>30</v>
      </c>
      <c r="F49" s="53">
        <f>D49*E49</f>
        <v>75000</v>
      </c>
      <c r="G49" s="116">
        <f>SUM(H49:J49)</f>
        <v>75000</v>
      </c>
      <c r="H49" s="117">
        <f>L49+P49+T49+X49+AB49</f>
        <v>0</v>
      </c>
      <c r="I49" s="117">
        <f>M49+Q49+U49+Y49+AC49</f>
        <v>0</v>
      </c>
      <c r="J49" s="118">
        <f>R49+V49+Z49+AD49</f>
        <v>75000</v>
      </c>
      <c r="K49" s="56"/>
      <c r="L49" s="50"/>
      <c r="M49" s="50"/>
      <c r="N49" s="64"/>
      <c r="O49" s="56">
        <f>SUM(P49:R49)</f>
        <v>75000</v>
      </c>
      <c r="P49" s="50"/>
      <c r="Q49" s="50"/>
      <c r="R49" s="64">
        <f>F49</f>
        <v>75000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256</v>
      </c>
      <c r="C55" s="5" t="s">
        <v>108</v>
      </c>
      <c r="D55" s="7">
        <v>200</v>
      </c>
      <c r="E55">
        <v>200</v>
      </c>
      <c r="F55" s="53">
        <f t="shared" si="0"/>
        <v>40000</v>
      </c>
      <c r="G55" s="116">
        <f t="shared" si="1"/>
        <v>40000</v>
      </c>
      <c r="H55" s="117">
        <f t="shared" si="2"/>
        <v>0</v>
      </c>
      <c r="I55" s="117">
        <f t="shared" si="2"/>
        <v>0</v>
      </c>
      <c r="J55" s="118">
        <f t="shared" si="3"/>
        <v>40000</v>
      </c>
      <c r="K55" s="56">
        <f t="shared" si="4"/>
        <v>0</v>
      </c>
      <c r="L55" s="50"/>
      <c r="M55" s="50"/>
      <c r="N55" s="58"/>
      <c r="O55" s="56">
        <f t="shared" si="8"/>
        <v>40000</v>
      </c>
      <c r="P55" s="50"/>
      <c r="Q55" s="50"/>
      <c r="R55" s="64">
        <f>F55</f>
        <v>40000</v>
      </c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257</v>
      </c>
      <c r="C56" s="5" t="s">
        <v>33</v>
      </c>
      <c r="D56" s="7">
        <v>2500</v>
      </c>
      <c r="E56">
        <v>10</v>
      </c>
      <c r="F56" s="53">
        <f t="shared" si="0"/>
        <v>25000</v>
      </c>
      <c r="G56" s="116">
        <f t="shared" si="1"/>
        <v>25000</v>
      </c>
      <c r="H56" s="117">
        <f t="shared" si="2"/>
        <v>0</v>
      </c>
      <c r="I56" s="117">
        <f t="shared" si="2"/>
        <v>0</v>
      </c>
      <c r="J56" s="118">
        <f t="shared" si="3"/>
        <v>25000</v>
      </c>
      <c r="K56" s="56">
        <f t="shared" si="4"/>
        <v>0</v>
      </c>
      <c r="L56" s="50"/>
      <c r="M56" s="50"/>
      <c r="N56" s="58"/>
      <c r="O56" s="56">
        <f t="shared" si="8"/>
        <v>25000</v>
      </c>
      <c r="P56" s="50"/>
      <c r="Q56" s="50"/>
      <c r="R56" s="64">
        <f>F56</f>
        <v>25000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140000</v>
      </c>
      <c r="G64" s="120">
        <f t="shared" ref="G64:I64" si="12">SUM(G49:G62)</f>
        <v>140000</v>
      </c>
      <c r="H64" s="120">
        <f t="shared" si="12"/>
        <v>0</v>
      </c>
      <c r="I64" s="120">
        <f t="shared" si="12"/>
        <v>0</v>
      </c>
      <c r="J64" s="120">
        <f>SUM(J49:J62)</f>
        <v>140000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140000</v>
      </c>
      <c r="P64" s="63"/>
      <c r="Q64" s="63"/>
      <c r="R64" s="65">
        <f>SUM(R49:R63)</f>
        <v>140000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G65" sqref="G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153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v>1000000</v>
      </c>
      <c r="G64" s="120">
        <f>SUM(H64:J64)</f>
        <v>1000000</v>
      </c>
      <c r="H64" s="120">
        <v>1000000</v>
      </c>
      <c r="I64" s="120">
        <f t="shared" ref="G64:I64" si="12">SUM(I49:I62)</f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2:6" x14ac:dyDescent="0.25">
      <c r="B68" t="s">
        <v>303</v>
      </c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75"/>
  <sheetViews>
    <sheetView tabSelected="1" zoomScale="70" zoomScaleNormal="70" workbookViewId="0">
      <pane ySplit="4" topLeftCell="A5" activePane="bottomLeft" state="frozen"/>
      <selection pane="bottomLeft" activeCell="E77" sqref="E77"/>
    </sheetView>
  </sheetViews>
  <sheetFormatPr defaultRowHeight="15" x14ac:dyDescent="0.25"/>
  <cols>
    <col min="1" max="1" width="3.28515625" style="15" customWidth="1"/>
    <col min="2" max="2" width="4.85546875" style="15" customWidth="1"/>
    <col min="3" max="3" width="7.85546875" style="30" customWidth="1"/>
    <col min="4" max="4" width="67.7109375" style="27" customWidth="1"/>
    <col min="5" max="5" width="15.42578125" style="27" customWidth="1"/>
    <col min="6" max="7" width="13.42578125" style="27" customWidth="1"/>
    <col min="8" max="8" width="12.7109375" style="27" customWidth="1"/>
    <col min="9" max="9" width="13.42578125" style="15" customWidth="1"/>
    <col min="10" max="10" width="12.85546875" style="15" customWidth="1"/>
    <col min="11" max="11" width="6" style="15" customWidth="1"/>
    <col min="12" max="12" width="6.28515625" style="15" customWidth="1"/>
    <col min="13" max="13" width="6.42578125" style="15" customWidth="1"/>
    <col min="14" max="14" width="7.140625" style="15" customWidth="1"/>
    <col min="15" max="15" width="6.7109375" style="15" customWidth="1"/>
    <col min="16" max="16" width="7.28515625" style="15" customWidth="1"/>
    <col min="17" max="17" width="7.140625" style="15" customWidth="1"/>
    <col min="18" max="18" width="7.28515625" style="15" customWidth="1"/>
    <col min="19" max="19" width="6.85546875" style="15" customWidth="1"/>
    <col min="20" max="20" width="6.28515625" style="15" customWidth="1"/>
    <col min="21" max="21" width="6.85546875" style="15" customWidth="1"/>
    <col min="22" max="22" width="7.140625" style="15" customWidth="1"/>
    <col min="23" max="23" width="6.7109375" style="15" customWidth="1"/>
    <col min="24" max="24" width="5.85546875" style="15" customWidth="1"/>
    <col min="25" max="25" width="7.28515625" style="15" customWidth="1"/>
    <col min="26" max="27" width="6.42578125" style="15" customWidth="1"/>
    <col min="28" max="28" width="6.28515625" style="15" customWidth="1"/>
    <col min="29" max="29" width="6.42578125" style="15" customWidth="1"/>
    <col min="30" max="30" width="6.85546875" style="15" customWidth="1"/>
    <col min="31" max="16384" width="9.140625" style="15"/>
  </cols>
  <sheetData>
    <row r="1" spans="2:30" ht="15.75" thickBot="1" x14ac:dyDescent="0.3">
      <c r="E1" s="21"/>
      <c r="F1" s="21"/>
      <c r="G1" s="21"/>
      <c r="H1" s="21"/>
    </row>
    <row r="2" spans="2:30" ht="32.25" customHeight="1" thickBot="1" x14ac:dyDescent="0.3">
      <c r="B2" s="139" t="s">
        <v>36</v>
      </c>
      <c r="C2" s="142" t="s">
        <v>79</v>
      </c>
      <c r="D2" s="145" t="s">
        <v>37</v>
      </c>
      <c r="E2" s="148" t="s">
        <v>70</v>
      </c>
      <c r="F2" s="149"/>
      <c r="G2" s="149"/>
      <c r="H2" s="150"/>
      <c r="I2" s="77" t="s">
        <v>72</v>
      </c>
      <c r="J2" s="77" t="s">
        <v>73</v>
      </c>
      <c r="K2" s="78"/>
      <c r="L2" s="79"/>
      <c r="M2" s="79"/>
      <c r="N2" s="80"/>
      <c r="O2" s="78"/>
      <c r="P2" s="79"/>
      <c r="Q2" s="79"/>
      <c r="R2" s="80"/>
      <c r="S2" s="78"/>
      <c r="T2" s="79"/>
      <c r="U2" s="79"/>
      <c r="V2" s="80"/>
      <c r="W2" s="78"/>
      <c r="X2" s="79"/>
      <c r="Y2" s="79"/>
      <c r="Z2" s="80"/>
      <c r="AA2" s="78"/>
      <c r="AB2" s="79"/>
      <c r="AC2" s="79"/>
      <c r="AD2" s="80"/>
    </row>
    <row r="3" spans="2:30" ht="15.75" thickBot="1" x14ac:dyDescent="0.3">
      <c r="B3" s="140"/>
      <c r="C3" s="143"/>
      <c r="D3" s="146"/>
      <c r="E3" s="151" t="s">
        <v>71</v>
      </c>
      <c r="F3" s="152"/>
      <c r="G3" s="152"/>
      <c r="H3" s="153"/>
      <c r="I3" s="81"/>
      <c r="J3" s="81"/>
      <c r="K3" s="154">
        <v>2021</v>
      </c>
      <c r="L3" s="155"/>
      <c r="M3" s="155"/>
      <c r="N3" s="156"/>
      <c r="O3" s="154">
        <v>2022</v>
      </c>
      <c r="P3" s="155"/>
      <c r="Q3" s="155"/>
      <c r="R3" s="156"/>
      <c r="S3" s="154">
        <v>2023</v>
      </c>
      <c r="T3" s="155"/>
      <c r="U3" s="155"/>
      <c r="V3" s="156"/>
      <c r="W3" s="154">
        <v>2024</v>
      </c>
      <c r="X3" s="155"/>
      <c r="Y3" s="155"/>
      <c r="Z3" s="156"/>
      <c r="AA3" s="154">
        <v>2025</v>
      </c>
      <c r="AB3" s="155"/>
      <c r="AC3" s="155"/>
      <c r="AD3" s="156"/>
    </row>
    <row r="4" spans="2:30" ht="27" customHeight="1" thickBot="1" x14ac:dyDescent="0.3">
      <c r="B4" s="141"/>
      <c r="C4" s="144"/>
      <c r="D4" s="147"/>
      <c r="E4" s="73" t="s">
        <v>38</v>
      </c>
      <c r="F4" s="74" t="s">
        <v>99</v>
      </c>
      <c r="G4" s="74" t="s">
        <v>69</v>
      </c>
      <c r="H4" s="75" t="s">
        <v>68</v>
      </c>
      <c r="I4" s="80"/>
      <c r="J4" s="80"/>
      <c r="K4" s="82" t="s">
        <v>74</v>
      </c>
      <c r="L4" s="83" t="s">
        <v>75</v>
      </c>
      <c r="M4" s="83" t="s">
        <v>76</v>
      </c>
      <c r="N4" s="84" t="s">
        <v>48</v>
      </c>
      <c r="O4" s="82" t="s">
        <v>74</v>
      </c>
      <c r="P4" s="83" t="s">
        <v>75</v>
      </c>
      <c r="Q4" s="83" t="s">
        <v>76</v>
      </c>
      <c r="R4" s="84" t="s">
        <v>48</v>
      </c>
      <c r="S4" s="82" t="s">
        <v>74</v>
      </c>
      <c r="T4" s="83" t="s">
        <v>75</v>
      </c>
      <c r="U4" s="83" t="s">
        <v>76</v>
      </c>
      <c r="V4" s="84" t="s">
        <v>48</v>
      </c>
      <c r="W4" s="82" t="s">
        <v>74</v>
      </c>
      <c r="X4" s="83" t="s">
        <v>75</v>
      </c>
      <c r="Y4" s="83" t="s">
        <v>76</v>
      </c>
      <c r="Z4" s="84" t="s">
        <v>48</v>
      </c>
      <c r="AA4" s="82" t="s">
        <v>74</v>
      </c>
      <c r="AB4" s="83" t="s">
        <v>75</v>
      </c>
      <c r="AC4" s="83" t="s">
        <v>76</v>
      </c>
      <c r="AD4" s="84" t="s">
        <v>48</v>
      </c>
    </row>
    <row r="5" spans="2:30" x14ac:dyDescent="0.25">
      <c r="B5" s="24"/>
      <c r="C5" s="26" t="s">
        <v>80</v>
      </c>
      <c r="D5" s="68"/>
      <c r="E5" s="89"/>
      <c r="F5" s="89"/>
      <c r="G5" s="89"/>
      <c r="H5" s="89"/>
      <c r="I5" s="85"/>
      <c r="J5" s="81"/>
      <c r="K5" s="86"/>
      <c r="L5" s="87"/>
      <c r="M5" s="87"/>
      <c r="N5" s="81"/>
      <c r="O5" s="86"/>
      <c r="P5" s="87"/>
      <c r="Q5" s="87"/>
      <c r="R5" s="81"/>
      <c r="S5" s="86"/>
      <c r="T5" s="87"/>
      <c r="U5" s="87"/>
      <c r="V5" s="81"/>
      <c r="W5" s="86"/>
      <c r="X5" s="87"/>
      <c r="Y5" s="87"/>
      <c r="Z5" s="81"/>
      <c r="AA5" s="86"/>
      <c r="AB5" s="87"/>
      <c r="AC5" s="87"/>
      <c r="AD5" s="81"/>
    </row>
    <row r="6" spans="2:30" x14ac:dyDescent="0.25">
      <c r="B6" s="24"/>
      <c r="C6" s="69" t="str">
        <f>Buget_03!B6</f>
        <v>3.1 Sprijinirea și consolidarea familiei</v>
      </c>
      <c r="D6" s="71"/>
      <c r="E6" s="72">
        <f>Buget_03!D6</f>
        <v>127142910</v>
      </c>
      <c r="F6" s="72">
        <f>Buget_03!E6</f>
        <v>60011307.5</v>
      </c>
      <c r="G6" s="72">
        <f>Buget_03!F6</f>
        <v>66221000</v>
      </c>
      <c r="H6" s="72">
        <f>Buget_03!G6</f>
        <v>910602.5</v>
      </c>
      <c r="I6" s="85"/>
      <c r="J6" s="81"/>
      <c r="K6" s="86"/>
      <c r="L6" s="87"/>
      <c r="M6" s="87"/>
      <c r="N6" s="81"/>
      <c r="O6" s="86"/>
      <c r="P6" s="87"/>
      <c r="Q6" s="87"/>
      <c r="R6" s="81"/>
      <c r="S6" s="86"/>
      <c r="T6" s="87"/>
      <c r="U6" s="87"/>
      <c r="V6" s="81"/>
      <c r="W6" s="86"/>
      <c r="X6" s="87"/>
      <c r="Y6" s="87"/>
      <c r="Z6" s="81"/>
      <c r="AA6" s="86"/>
      <c r="AB6" s="87"/>
      <c r="AC6" s="87"/>
      <c r="AD6" s="81"/>
    </row>
    <row r="7" spans="2:30" x14ac:dyDescent="0.25">
      <c r="B7" s="24"/>
      <c r="C7" s="29" t="str">
        <f>Buget_03!B7</f>
        <v>3.1.1 Evaluarea periodică a problemelor cu care se confruntă familiile cu copii și adaptarea serviciilor municipale existente la necesitățile acestora și/sau instruirea de noi servicii</v>
      </c>
      <c r="D7" s="71"/>
      <c r="E7" s="128">
        <f>SUM(E8:E12)</f>
        <v>10922410</v>
      </c>
      <c r="F7" s="128">
        <f t="shared" ref="F7:H7" si="0">SUM(F8:F12)</f>
        <v>10489307.5</v>
      </c>
      <c r="G7" s="128">
        <f t="shared" si="0"/>
        <v>0</v>
      </c>
      <c r="H7" s="128">
        <f t="shared" si="0"/>
        <v>433102.5</v>
      </c>
      <c r="I7" s="85"/>
      <c r="J7" s="81"/>
      <c r="K7" s="86"/>
      <c r="L7" s="87"/>
      <c r="M7" s="87"/>
      <c r="N7" s="81"/>
      <c r="O7" s="86"/>
      <c r="P7" s="87"/>
      <c r="Q7" s="87"/>
      <c r="R7" s="81"/>
      <c r="S7" s="86"/>
      <c r="T7" s="87"/>
      <c r="U7" s="87"/>
      <c r="V7" s="81"/>
      <c r="W7" s="86"/>
      <c r="X7" s="87"/>
      <c r="Y7" s="87"/>
      <c r="Z7" s="81"/>
      <c r="AA7" s="86"/>
      <c r="AB7" s="87"/>
      <c r="AC7" s="87"/>
      <c r="AD7" s="81"/>
    </row>
    <row r="8" spans="2:30" ht="23.25" customHeight="1" x14ac:dyDescent="0.25">
      <c r="B8" s="24"/>
      <c r="C8" s="125" t="str">
        <f>Buget_03!B8</f>
        <v>3.1.1.1</v>
      </c>
      <c r="D8" s="31" t="str">
        <f>Buget_03!C8</f>
        <v>3.1.1.1 Elaborarea raportului anual privind situația familiei și copilului în mun. Chișinău în baza datelor statistice colectate (17 rapoarte)</v>
      </c>
      <c r="E8" s="67">
        <f>Buget_03!D8</f>
        <v>272410</v>
      </c>
      <c r="F8" s="67">
        <f>Buget_03!E8</f>
        <v>129307.5</v>
      </c>
      <c r="G8" s="67">
        <f>Buget_03!F8</f>
        <v>0</v>
      </c>
      <c r="H8" s="67">
        <f>Buget_03!G8</f>
        <v>143102.5</v>
      </c>
      <c r="I8" s="85" t="s">
        <v>238</v>
      </c>
      <c r="J8" s="81"/>
      <c r="K8" s="86"/>
      <c r="L8" s="87"/>
      <c r="M8" s="87"/>
      <c r="N8" s="81"/>
      <c r="O8" s="86" t="s">
        <v>77</v>
      </c>
      <c r="P8" s="87" t="s">
        <v>77</v>
      </c>
      <c r="Q8" s="87" t="s">
        <v>77</v>
      </c>
      <c r="R8" s="81" t="s">
        <v>77</v>
      </c>
      <c r="S8" s="86" t="s">
        <v>77</v>
      </c>
      <c r="T8" s="87" t="s">
        <v>77</v>
      </c>
      <c r="U8" s="87" t="s">
        <v>77</v>
      </c>
      <c r="V8" s="81" t="s">
        <v>77</v>
      </c>
      <c r="W8" s="86" t="s">
        <v>77</v>
      </c>
      <c r="X8" s="87" t="s">
        <v>77</v>
      </c>
      <c r="Y8" s="87" t="s">
        <v>77</v>
      </c>
      <c r="Z8" s="81" t="s">
        <v>77</v>
      </c>
      <c r="AA8" s="86" t="s">
        <v>77</v>
      </c>
      <c r="AB8" s="87" t="s">
        <v>77</v>
      </c>
      <c r="AC8" s="87" t="s">
        <v>77</v>
      </c>
      <c r="AD8" s="81" t="s">
        <v>77</v>
      </c>
    </row>
    <row r="9" spans="2:30" ht="40.5" customHeight="1" x14ac:dyDescent="0.25">
      <c r="B9" s="24"/>
      <c r="C9" s="125" t="str">
        <f>Buget_03!B9</f>
        <v>3.1.1.2</v>
      </c>
      <c r="D9" s="31" t="str">
        <f>Buget_03!C9</f>
        <v>3.1.1.2. Evaluarea eficienței și eficacității serviciilor sociale prestate în cadrul mun. Chișinău, inclusiv Centrelor comunitare  și serviciilor sociale prestate, propuneri de îmbunătățire</v>
      </c>
      <c r="E9" s="67">
        <f>Buget_03!D9</f>
        <v>300000</v>
      </c>
      <c r="F9" s="67">
        <f>Buget_03!E9</f>
        <v>135000</v>
      </c>
      <c r="G9" s="67">
        <f>Buget_03!F9</f>
        <v>0</v>
      </c>
      <c r="H9" s="67">
        <f>Buget_03!G9</f>
        <v>165000</v>
      </c>
      <c r="I9" s="85" t="s">
        <v>239</v>
      </c>
      <c r="J9" s="81"/>
      <c r="K9" s="86"/>
      <c r="L9" s="87"/>
      <c r="M9" s="87" t="s">
        <v>77</v>
      </c>
      <c r="N9" s="81"/>
      <c r="O9" s="86"/>
      <c r="P9" s="87"/>
      <c r="Q9" s="87" t="s">
        <v>77</v>
      </c>
      <c r="R9" s="81"/>
      <c r="S9" s="86"/>
      <c r="T9" s="87"/>
      <c r="U9" s="87" t="s">
        <v>77</v>
      </c>
      <c r="V9" s="81"/>
      <c r="W9" s="86"/>
      <c r="X9" s="87"/>
      <c r="Y9" s="87" t="s">
        <v>77</v>
      </c>
      <c r="Z9" s="81"/>
      <c r="AA9" s="86"/>
      <c r="AB9" s="87"/>
      <c r="AC9" s="87" t="s">
        <v>77</v>
      </c>
      <c r="AD9" s="81"/>
    </row>
    <row r="10" spans="2:30" ht="24" x14ac:dyDescent="0.25">
      <c r="B10" s="24"/>
      <c r="C10" s="125" t="str">
        <f>Buget_03!B10</f>
        <v>3.1.1.3</v>
      </c>
      <c r="D10" s="31" t="str">
        <f>Buget_03!C10</f>
        <v>3.1.1.3. Evaluarea implementării procedurii de adopție.  Elaborarea Ghidului privind procesul de adopție pentru familiile potențiale</v>
      </c>
      <c r="E10" s="67">
        <f>Buget_03!D10</f>
        <v>125000</v>
      </c>
      <c r="F10" s="67">
        <f>Buget_03!E10</f>
        <v>0</v>
      </c>
      <c r="G10" s="67">
        <f>Buget_03!F10</f>
        <v>0</v>
      </c>
      <c r="H10" s="67">
        <f>Buget_03!G10</f>
        <v>125000</v>
      </c>
      <c r="I10" s="85" t="s">
        <v>239</v>
      </c>
      <c r="J10" s="81"/>
      <c r="K10" s="86"/>
      <c r="L10" s="87"/>
      <c r="M10" s="87" t="s">
        <v>77</v>
      </c>
      <c r="N10" s="81"/>
      <c r="O10" s="86"/>
      <c r="P10" s="87"/>
      <c r="Q10" s="87" t="s">
        <v>77</v>
      </c>
      <c r="R10" s="81"/>
      <c r="S10" s="86"/>
      <c r="T10" s="87"/>
      <c r="U10" s="87" t="s">
        <v>77</v>
      </c>
      <c r="V10" s="81"/>
      <c r="W10" s="86"/>
      <c r="X10" s="87"/>
      <c r="Y10" s="87" t="s">
        <v>77</v>
      </c>
      <c r="Z10" s="81"/>
      <c r="AA10" s="86"/>
      <c r="AB10" s="87"/>
      <c r="AC10" s="87" t="s">
        <v>77</v>
      </c>
      <c r="AD10" s="81"/>
    </row>
    <row r="11" spans="2:30" ht="24" x14ac:dyDescent="0.25">
      <c r="B11" s="24"/>
      <c r="C11" s="125" t="str">
        <f>Buget_03!B11</f>
        <v>3.1.1.4</v>
      </c>
      <c r="D11" s="31" t="str">
        <f>Buget_03!C11</f>
        <v>3.1.1.4. Monitorizarea  copiilor rămăși fără ocrotirea părintească, plasați în serviciul tutelă/curatelă.</v>
      </c>
      <c r="E11" s="67">
        <f>Buget_03!D11</f>
        <v>2850000</v>
      </c>
      <c r="F11" s="67">
        <f>Buget_03!E11</f>
        <v>2850000</v>
      </c>
      <c r="G11" s="67">
        <f>Buget_03!F11</f>
        <v>0</v>
      </c>
      <c r="H11" s="67">
        <f>Buget_03!G11</f>
        <v>0</v>
      </c>
      <c r="I11" s="85" t="s">
        <v>239</v>
      </c>
      <c r="J11" s="81"/>
      <c r="K11" s="86"/>
      <c r="L11" s="87"/>
      <c r="M11" s="87"/>
      <c r="N11" s="81"/>
      <c r="O11" s="86"/>
      <c r="P11" s="87"/>
      <c r="Q11" s="87"/>
      <c r="R11" s="81"/>
      <c r="S11" s="86"/>
      <c r="T11" s="87"/>
      <c r="U11" s="87"/>
      <c r="V11" s="81"/>
      <c r="W11" s="86"/>
      <c r="X11" s="87"/>
      <c r="Y11" s="87"/>
      <c r="Z11" s="81"/>
      <c r="AA11" s="86"/>
      <c r="AB11" s="87"/>
      <c r="AC11" s="87"/>
      <c r="AD11" s="81"/>
    </row>
    <row r="12" spans="2:30" ht="24" x14ac:dyDescent="0.25">
      <c r="B12" s="24"/>
      <c r="C12" s="125" t="str">
        <f>Buget_03!B12</f>
        <v>3.1.1.5</v>
      </c>
      <c r="D12" s="31" t="str">
        <f>Buget_03!C12</f>
        <v>3.1.1.5 Evaluarea primară/complexă a familiei în vederea prevenirii instituționalizării copiilor, prin concluzii, referire la servicii de îngrijire alternativă.</v>
      </c>
      <c r="E12" s="67">
        <f>Buget_03!D12</f>
        <v>7375000</v>
      </c>
      <c r="F12" s="67">
        <f>Buget_03!E12</f>
        <v>7375000</v>
      </c>
      <c r="G12" s="67">
        <f>Buget_03!F12</f>
        <v>0</v>
      </c>
      <c r="H12" s="67">
        <f>Buget_03!G12</f>
        <v>0</v>
      </c>
      <c r="I12" s="85" t="s">
        <v>239</v>
      </c>
      <c r="J12" s="81" t="s">
        <v>240</v>
      </c>
      <c r="K12" s="86"/>
      <c r="L12" s="87"/>
      <c r="M12" s="87"/>
      <c r="N12" s="81"/>
      <c r="O12" s="86"/>
      <c r="P12" s="87"/>
      <c r="Q12" s="87"/>
      <c r="R12" s="81"/>
      <c r="S12" s="86"/>
      <c r="T12" s="87"/>
      <c r="U12" s="87"/>
      <c r="V12" s="81"/>
      <c r="W12" s="86"/>
      <c r="X12" s="87"/>
      <c r="Y12" s="87"/>
      <c r="Z12" s="81"/>
      <c r="AA12" s="86"/>
      <c r="AB12" s="87"/>
      <c r="AC12" s="87"/>
      <c r="AD12" s="81"/>
    </row>
    <row r="13" spans="2:30" x14ac:dyDescent="0.25">
      <c r="B13" s="24"/>
      <c r="C13" s="133" t="str">
        <f>Buget_03!B13</f>
        <v>3.1.2 Asigurarea la timp a accesului tuturor familiilor, inclusiv a celor cu copii și/sau părinți cu dizabilități, la servicii în funcție de necesități</v>
      </c>
      <c r="D13" s="134"/>
      <c r="E13" s="67">
        <f>Buget_03!D13</f>
        <v>70620500</v>
      </c>
      <c r="F13" s="67">
        <f>Buget_03!E13</f>
        <v>4387000</v>
      </c>
      <c r="G13" s="67">
        <f>Buget_03!F13</f>
        <v>66221000</v>
      </c>
      <c r="H13" s="67">
        <f>Buget_03!G13</f>
        <v>12500</v>
      </c>
      <c r="I13" s="85"/>
      <c r="J13" s="81"/>
      <c r="K13" s="86"/>
      <c r="L13" s="87"/>
      <c r="M13" s="87"/>
      <c r="N13" s="81"/>
      <c r="O13" s="86"/>
      <c r="P13" s="87"/>
      <c r="Q13" s="87"/>
      <c r="R13" s="81"/>
      <c r="S13" s="86"/>
      <c r="T13" s="87"/>
      <c r="U13" s="87"/>
      <c r="V13" s="81"/>
      <c r="W13" s="86"/>
      <c r="X13" s="87"/>
      <c r="Y13" s="87"/>
      <c r="Z13" s="81"/>
      <c r="AA13" s="86"/>
      <c r="AB13" s="87"/>
      <c r="AC13" s="87"/>
      <c r="AD13" s="81"/>
    </row>
    <row r="14" spans="2:30" ht="24" x14ac:dyDescent="0.25">
      <c r="B14" s="24"/>
      <c r="C14" s="125" t="str">
        <f>Buget_03!B14</f>
        <v>3.1.2.1</v>
      </c>
      <c r="D14" s="31" t="str">
        <f>Buget_03!C14</f>
        <v>3.1.2.1 Îmbunătățirea procedurilor prin elaborarea Regulamentului cadru privind asigurarea comunicării și graficul de întrevederi a copilului</v>
      </c>
      <c r="E14" s="67">
        <f>Buget_03!D14</f>
        <v>41000</v>
      </c>
      <c r="F14" s="67">
        <f>Buget_03!E14</f>
        <v>41000</v>
      </c>
      <c r="G14" s="67">
        <f>Buget_03!F14</f>
        <v>0</v>
      </c>
      <c r="H14" s="67">
        <f>Buget_03!G14</f>
        <v>0</v>
      </c>
      <c r="I14" s="85" t="s">
        <v>239</v>
      </c>
      <c r="J14" s="81"/>
      <c r="K14" s="86"/>
      <c r="L14" s="87"/>
      <c r="M14" s="87"/>
      <c r="N14" s="81"/>
      <c r="O14" s="86"/>
      <c r="P14" s="87"/>
      <c r="Q14" s="87"/>
      <c r="R14" s="81"/>
      <c r="S14" s="86"/>
      <c r="T14" s="87"/>
      <c r="U14" s="87"/>
      <c r="V14" s="81"/>
      <c r="W14" s="86"/>
      <c r="X14" s="87"/>
      <c r="Y14" s="87"/>
      <c r="Z14" s="81"/>
      <c r="AA14" s="86"/>
      <c r="AB14" s="87"/>
      <c r="AC14" s="87"/>
      <c r="AD14" s="81"/>
    </row>
    <row r="15" spans="2:30" ht="24" x14ac:dyDescent="0.25">
      <c r="B15" s="24"/>
      <c r="C15" s="125" t="str">
        <f>Buget_03!B15</f>
        <v>3.1.2.2</v>
      </c>
      <c r="D15" s="31" t="str">
        <f>Buget_03!C15</f>
        <v xml:space="preserve">3.1.2.2 Instruirea și îmbunătățirea instrucțiunilor de funcționare în aplicarea prevenirii separării pentru familii cu copii de 0-6 ani </v>
      </c>
      <c r="E15" s="67">
        <f>Buget_03!D15</f>
        <v>12500</v>
      </c>
      <c r="F15" s="67">
        <f>Buget_03!E15</f>
        <v>0</v>
      </c>
      <c r="G15" s="67">
        <f>Buget_03!F15</f>
        <v>0</v>
      </c>
      <c r="H15" s="67">
        <f>Buget_03!G15</f>
        <v>12500</v>
      </c>
      <c r="I15" s="85" t="s">
        <v>239</v>
      </c>
      <c r="J15" s="81"/>
      <c r="K15" s="86"/>
      <c r="L15" s="87"/>
      <c r="M15" s="87"/>
      <c r="N15" s="81"/>
      <c r="O15" s="86"/>
      <c r="P15" s="87" t="s">
        <v>77</v>
      </c>
      <c r="Q15" s="87" t="s">
        <v>77</v>
      </c>
      <c r="R15" s="81"/>
      <c r="S15" s="86"/>
      <c r="T15" s="87"/>
      <c r="U15" s="87"/>
      <c r="V15" s="81"/>
      <c r="W15" s="86"/>
      <c r="X15" s="87"/>
      <c r="Y15" s="87"/>
      <c r="Z15" s="81"/>
      <c r="AA15" s="86"/>
      <c r="AB15" s="87"/>
      <c r="AC15" s="87"/>
      <c r="AD15" s="81"/>
    </row>
    <row r="16" spans="2:30" ht="27.75" customHeight="1" x14ac:dyDescent="0.25">
      <c r="B16" s="24"/>
      <c r="C16" s="125" t="str">
        <f>Buget_03!B16</f>
        <v>3.1.2.3</v>
      </c>
      <c r="D16" s="31" t="str">
        <f>Buget_03!C16</f>
        <v>3.1.2.3 Asistarea familiilor prin  consiliere, ghidare pregătire a familiilor în vederea reintegrării copiilor din instituții rezidențiale;</v>
      </c>
      <c r="E16" s="67">
        <f>Buget_03!D16</f>
        <v>19000</v>
      </c>
      <c r="F16" s="67">
        <f>Buget_03!E16</f>
        <v>19000</v>
      </c>
      <c r="G16" s="67">
        <f>Buget_03!F16</f>
        <v>0</v>
      </c>
      <c r="H16" s="67">
        <f>Buget_03!G16</f>
        <v>0</v>
      </c>
      <c r="I16" s="85" t="s">
        <v>239</v>
      </c>
      <c r="J16" s="81" t="s">
        <v>240</v>
      </c>
      <c r="K16" s="86"/>
      <c r="L16" s="87"/>
      <c r="M16" s="87"/>
      <c r="N16" s="81"/>
      <c r="O16" s="86"/>
      <c r="P16" s="87"/>
      <c r="Q16" s="87"/>
      <c r="R16" s="81"/>
      <c r="S16" s="86"/>
      <c r="T16" s="87"/>
      <c r="U16" s="87"/>
      <c r="V16" s="81"/>
      <c r="W16" s="86"/>
      <c r="X16" s="87"/>
      <c r="Y16" s="87"/>
      <c r="Z16" s="81"/>
      <c r="AA16" s="86"/>
      <c r="AB16" s="87"/>
      <c r="AC16" s="87"/>
      <c r="AD16" s="81"/>
    </row>
    <row r="17" spans="2:30" ht="36.75" customHeight="1" x14ac:dyDescent="0.25">
      <c r="B17" s="24"/>
      <c r="C17" s="125" t="str">
        <f>Buget_03!B17</f>
        <v>3.1.2.4</v>
      </c>
      <c r="D17" s="31" t="str">
        <f>Buget_03!C17</f>
        <v>3.1.2.4 Sprijinul primar și secundar familiilor cu copii în scopul prevenirii separării copiilor de familie, cît și pentru familiile cu copii reintegrați sau în proces de reintegrare</v>
      </c>
      <c r="E17" s="67">
        <f>Buget_03!D17</f>
        <v>39000</v>
      </c>
      <c r="F17" s="67">
        <f>Buget_03!E17</f>
        <v>39000</v>
      </c>
      <c r="G17" s="67">
        <f>Buget_03!F17</f>
        <v>0</v>
      </c>
      <c r="H17" s="67">
        <f>Buget_03!G17</f>
        <v>0</v>
      </c>
      <c r="I17" s="85" t="s">
        <v>239</v>
      </c>
      <c r="J17" s="81"/>
      <c r="K17" s="86"/>
      <c r="L17" s="87"/>
      <c r="M17" s="87"/>
      <c r="N17" s="81"/>
      <c r="O17" s="86"/>
      <c r="P17" s="87"/>
      <c r="Q17" s="87"/>
      <c r="R17" s="81"/>
      <c r="S17" s="86"/>
      <c r="T17" s="87"/>
      <c r="U17" s="87"/>
      <c r="V17" s="81"/>
      <c r="W17" s="86"/>
      <c r="X17" s="87"/>
      <c r="Y17" s="87"/>
      <c r="Z17" s="81"/>
      <c r="AA17" s="86"/>
      <c r="AB17" s="87"/>
      <c r="AC17" s="87"/>
      <c r="AD17" s="81"/>
    </row>
    <row r="18" spans="2:30" ht="21" customHeight="1" x14ac:dyDescent="0.25">
      <c r="B18" s="24"/>
      <c r="C18" s="125" t="str">
        <f>Buget_03!B18</f>
        <v>3.1.2.5</v>
      </c>
      <c r="D18" s="31" t="str">
        <f>Buget_03!C18</f>
        <v xml:space="preserve">3.1.2.5 Achitarea indemnizațiilor lunare pentru copiii adoptați, </v>
      </c>
      <c r="E18" s="67">
        <f>Buget_03!D18</f>
        <v>66221000</v>
      </c>
      <c r="F18" s="67">
        <f>Buget_03!E18</f>
        <v>0</v>
      </c>
      <c r="G18" s="67">
        <f>Buget_03!F18</f>
        <v>66221000</v>
      </c>
      <c r="H18" s="67">
        <f>Buget_03!G18</f>
        <v>0</v>
      </c>
      <c r="I18" s="85" t="s">
        <v>239</v>
      </c>
      <c r="J18" s="81"/>
      <c r="K18" s="86"/>
      <c r="L18" s="87"/>
      <c r="M18" s="87"/>
      <c r="N18" s="81"/>
      <c r="O18" s="86"/>
      <c r="P18" s="87"/>
      <c r="Q18" s="87"/>
      <c r="R18" s="81"/>
      <c r="S18" s="86"/>
      <c r="T18" s="87"/>
      <c r="U18" s="87"/>
      <c r="V18" s="81"/>
      <c r="W18" s="86"/>
      <c r="X18" s="87"/>
      <c r="Y18" s="87"/>
      <c r="Z18" s="81"/>
      <c r="AA18" s="86"/>
      <c r="AB18" s="87"/>
      <c r="AC18" s="87"/>
      <c r="AD18" s="81"/>
    </row>
    <row r="19" spans="2:30" ht="24" x14ac:dyDescent="0.25">
      <c r="B19" s="24"/>
      <c r="C19" s="125" t="str">
        <f>Buget_03!B19</f>
        <v>3.1.2.6</v>
      </c>
      <c r="D19" s="31" t="str">
        <f>Buget_03!C19</f>
        <v>3.1.2.6 Reparația, dotarea și modernizarea Serviciului social Centrul de plasament pentru copii separați de părinți „Lumina”</v>
      </c>
      <c r="E19" s="67">
        <f>Buget_03!D19</f>
        <v>408000</v>
      </c>
      <c r="F19" s="67">
        <f>Buget_03!E19</f>
        <v>408000</v>
      </c>
      <c r="G19" s="67">
        <f>Buget_03!F19</f>
        <v>0</v>
      </c>
      <c r="H19" s="67">
        <f>Buget_03!G19</f>
        <v>0</v>
      </c>
      <c r="I19" s="85" t="s">
        <v>239</v>
      </c>
      <c r="J19" s="81"/>
      <c r="K19" s="86"/>
      <c r="L19" s="87"/>
      <c r="M19" s="87"/>
      <c r="N19" s="81"/>
      <c r="O19" s="86" t="s">
        <v>77</v>
      </c>
      <c r="P19" s="87" t="s">
        <v>77</v>
      </c>
      <c r="Q19" s="87" t="s">
        <v>77</v>
      </c>
      <c r="R19" s="81" t="s">
        <v>77</v>
      </c>
      <c r="S19" s="86" t="s">
        <v>77</v>
      </c>
      <c r="T19" s="87" t="s">
        <v>77</v>
      </c>
      <c r="U19" s="87" t="s">
        <v>77</v>
      </c>
      <c r="V19" s="81" t="s">
        <v>77</v>
      </c>
      <c r="W19" s="86"/>
      <c r="X19" s="87"/>
      <c r="Y19" s="87"/>
      <c r="Z19" s="81"/>
      <c r="AA19" s="86"/>
      <c r="AB19" s="87"/>
      <c r="AC19" s="87"/>
      <c r="AD19" s="81"/>
    </row>
    <row r="20" spans="2:30" ht="37.5" customHeight="1" x14ac:dyDescent="0.25">
      <c r="B20" s="24"/>
      <c r="C20" s="125" t="str">
        <f>Buget_03!B20</f>
        <v>3.1.2.7</v>
      </c>
      <c r="D20" s="31" t="str">
        <f>Buget_03!C20</f>
        <v>3.1.2.7 Reparația, dotarea și modernizarea serviciilor Centrului de plasament „Teritoriul Adolescenței”. Toate Centrele Comunitare pentru Copii și Tineri evaluate și dotate.</v>
      </c>
      <c r="E20" s="67">
        <f>Buget_03!D20</f>
        <v>2500000</v>
      </c>
      <c r="F20" s="67">
        <f>Buget_03!E20</f>
        <v>2500000</v>
      </c>
      <c r="G20" s="67">
        <f>Buget_03!F20</f>
        <v>0</v>
      </c>
      <c r="H20" s="67">
        <f>Buget_03!G20</f>
        <v>0</v>
      </c>
      <c r="I20" s="85" t="s">
        <v>239</v>
      </c>
      <c r="J20" s="81"/>
      <c r="K20" s="86"/>
      <c r="L20" s="87"/>
      <c r="M20" s="87"/>
      <c r="N20" s="81"/>
      <c r="O20" s="86" t="s">
        <v>77</v>
      </c>
      <c r="P20" s="87" t="s">
        <v>77</v>
      </c>
      <c r="Q20" s="87" t="s">
        <v>77</v>
      </c>
      <c r="R20" s="81" t="s">
        <v>77</v>
      </c>
      <c r="S20" s="86" t="s">
        <v>77</v>
      </c>
      <c r="T20" s="87" t="s">
        <v>77</v>
      </c>
      <c r="U20" s="87" t="s">
        <v>77</v>
      </c>
      <c r="V20" s="81" t="s">
        <v>77</v>
      </c>
      <c r="W20" s="86"/>
      <c r="X20" s="87"/>
      <c r="Y20" s="87"/>
      <c r="Z20" s="81"/>
      <c r="AA20" s="86"/>
      <c r="AB20" s="87"/>
      <c r="AC20" s="87"/>
      <c r="AD20" s="81"/>
    </row>
    <row r="21" spans="2:30" ht="24" x14ac:dyDescent="0.25">
      <c r="B21" s="24"/>
      <c r="C21" s="125" t="str">
        <f>Buget_03!B21</f>
        <v>3.1.2.8</v>
      </c>
      <c r="D21" s="31" t="str">
        <f>Buget_03!C21</f>
        <v>3.1.2.8 Reparația, dotarea și modernizarea Serviciului social Centrul „Copilărie, Adolescență și Familie” (str. Grenoble 163/5)</v>
      </c>
      <c r="E21" s="67">
        <f>Buget_03!D21</f>
        <v>1080000</v>
      </c>
      <c r="F21" s="67">
        <f>Buget_03!E21</f>
        <v>1080000</v>
      </c>
      <c r="G21" s="67">
        <f>Buget_03!F21</f>
        <v>0</v>
      </c>
      <c r="H21" s="67">
        <f>Buget_03!G21</f>
        <v>0</v>
      </c>
      <c r="I21" s="85" t="s">
        <v>239</v>
      </c>
      <c r="J21" s="81"/>
      <c r="K21" s="86"/>
      <c r="L21" s="87"/>
      <c r="M21" s="87"/>
      <c r="N21" s="81"/>
      <c r="O21" s="86" t="s">
        <v>77</v>
      </c>
      <c r="P21" s="87" t="s">
        <v>77</v>
      </c>
      <c r="Q21" s="87" t="s">
        <v>77</v>
      </c>
      <c r="R21" s="81" t="s">
        <v>77</v>
      </c>
      <c r="S21" s="86" t="s">
        <v>77</v>
      </c>
      <c r="T21" s="87" t="s">
        <v>77</v>
      </c>
      <c r="U21" s="87" t="s">
        <v>77</v>
      </c>
      <c r="V21" s="81" t="s">
        <v>77</v>
      </c>
      <c r="W21" s="86"/>
      <c r="X21" s="87"/>
      <c r="Y21" s="87"/>
      <c r="Z21" s="81"/>
      <c r="AA21" s="86"/>
      <c r="AB21" s="87"/>
      <c r="AC21" s="87"/>
      <c r="AD21" s="81"/>
    </row>
    <row r="22" spans="2:30" ht="24" x14ac:dyDescent="0.25">
      <c r="B22" s="24"/>
      <c r="C22" s="125" t="str">
        <f>Buget_03!B22</f>
        <v>3.1.2.9</v>
      </c>
      <c r="D22" s="31" t="str">
        <f>Buget_03!C22</f>
        <v>3.1.2.9 Optimizarea serviciilor prestate în Serviciul social Centrul de reabilitare pentru copiii cu dizabilități „Casa Speranței”</v>
      </c>
      <c r="E22" s="67">
        <f>Buget_03!D22</f>
        <v>300000</v>
      </c>
      <c r="F22" s="67">
        <f>Buget_03!E22</f>
        <v>300000</v>
      </c>
      <c r="G22" s="67">
        <f>Buget_03!F22</f>
        <v>0</v>
      </c>
      <c r="H22" s="67">
        <f>Buget_03!G22</f>
        <v>0</v>
      </c>
      <c r="I22" s="85" t="s">
        <v>239</v>
      </c>
      <c r="J22" s="81"/>
      <c r="K22" s="86"/>
      <c r="L22" s="87"/>
      <c r="M22" s="87"/>
      <c r="N22" s="81"/>
      <c r="O22" s="86" t="s">
        <v>77</v>
      </c>
      <c r="P22" s="87" t="s">
        <v>77</v>
      </c>
      <c r="Q22" s="87" t="s">
        <v>77</v>
      </c>
      <c r="R22" s="81" t="s">
        <v>77</v>
      </c>
      <c r="S22" s="86" t="s">
        <v>77</v>
      </c>
      <c r="T22" s="87" t="s">
        <v>77</v>
      </c>
      <c r="U22" s="87" t="s">
        <v>77</v>
      </c>
      <c r="V22" s="81" t="s">
        <v>77</v>
      </c>
      <c r="W22" s="86"/>
      <c r="X22" s="87"/>
      <c r="Y22" s="87"/>
      <c r="Z22" s="81"/>
      <c r="AA22" s="86"/>
      <c r="AB22" s="87"/>
      <c r="AC22" s="87"/>
      <c r="AD22" s="81"/>
    </row>
    <row r="23" spans="2:30" ht="18.75" customHeight="1" x14ac:dyDescent="0.25">
      <c r="B23" s="24"/>
      <c r="C23" s="133" t="str">
        <f>Buget_03!B23</f>
        <v>3.1.3 Diversificarea serviciilor de sprijin și reabilitare pentru familiile cu copii, în special a celor cu copii cu dizabilități și/sau părinți cu dizabilități, a familiilor cu copii mici etc</v>
      </c>
      <c r="D23" s="134"/>
      <c r="E23" s="67">
        <f>Buget_03!D23</f>
        <v>45600000</v>
      </c>
      <c r="F23" s="67">
        <f>Buget_03!E23</f>
        <v>45135000</v>
      </c>
      <c r="G23" s="67">
        <f>Buget_03!F23</f>
        <v>0</v>
      </c>
      <c r="H23" s="67">
        <f>Buget_03!G23</f>
        <v>465000</v>
      </c>
      <c r="I23" s="85"/>
      <c r="J23" s="81"/>
      <c r="K23" s="86"/>
      <c r="L23" s="87"/>
      <c r="M23" s="87"/>
      <c r="N23" s="81"/>
      <c r="O23" s="86"/>
      <c r="P23" s="87"/>
      <c r="Q23" s="87"/>
      <c r="R23" s="81"/>
      <c r="S23" s="86"/>
      <c r="T23" s="87"/>
      <c r="U23" s="87"/>
      <c r="V23" s="81"/>
      <c r="W23" s="86"/>
      <c r="X23" s="87"/>
      <c r="Y23" s="87"/>
      <c r="Z23" s="81"/>
      <c r="AA23" s="86"/>
      <c r="AB23" s="87"/>
      <c r="AC23" s="87"/>
      <c r="AD23" s="81"/>
    </row>
    <row r="24" spans="2:30" ht="42.75" customHeight="1" x14ac:dyDescent="0.25">
      <c r="B24" s="24"/>
      <c r="C24" s="125" t="str">
        <f>Buget_03!B24</f>
        <v>3.1.3.1</v>
      </c>
      <c r="D24" s="31" t="str">
        <f>Buget_03!C24</f>
        <v>3.1.3.1 Evaluarea nevoilor de servicii pentru familiile cu copii, propuneri de creare a serviciilor de sprijin și de reabilitare pentru familiile și copii cu dizabilități, inclusiv costurile aferente și mecanismul de implementare</v>
      </c>
      <c r="E24" s="67">
        <f>Buget_03!D24</f>
        <v>140000</v>
      </c>
      <c r="F24" s="67">
        <f>Buget_03!E24</f>
        <v>0</v>
      </c>
      <c r="G24" s="67">
        <f>Buget_03!F24</f>
        <v>0</v>
      </c>
      <c r="H24" s="67">
        <f>Buget_03!G24</f>
        <v>140000</v>
      </c>
      <c r="I24" s="85" t="s">
        <v>239</v>
      </c>
      <c r="J24" s="81"/>
      <c r="K24" s="86"/>
      <c r="L24" s="87"/>
      <c r="M24" s="87"/>
      <c r="N24" s="81"/>
      <c r="O24" s="86" t="s">
        <v>77</v>
      </c>
      <c r="P24" s="87" t="s">
        <v>77</v>
      </c>
      <c r="Q24" s="87"/>
      <c r="R24" s="81"/>
      <c r="S24" s="86"/>
      <c r="T24" s="87"/>
      <c r="U24" s="87"/>
      <c r="V24" s="81"/>
      <c r="W24" s="86"/>
      <c r="X24" s="87"/>
      <c r="Y24" s="87"/>
      <c r="Z24" s="81"/>
      <c r="AA24" s="86"/>
      <c r="AB24" s="87"/>
      <c r="AC24" s="87"/>
      <c r="AD24" s="81"/>
    </row>
    <row r="25" spans="2:30" ht="24" x14ac:dyDescent="0.25">
      <c r="B25" s="24"/>
      <c r="C25" s="125" t="str">
        <f>Buget_03!B25</f>
        <v>3.1.3.2</v>
      </c>
      <c r="D25" s="31" t="str">
        <f>Buget_03!C25</f>
        <v>3.1.3.2 Consolidarea și extinderea Serviciului Respiro pentru familii cu copii cu dizabilități  (severe)</v>
      </c>
      <c r="E25" s="67">
        <f>Buget_03!D25</f>
        <v>1000000</v>
      </c>
      <c r="F25" s="67">
        <f>Buget_03!E25</f>
        <v>1000000</v>
      </c>
      <c r="G25" s="67">
        <f>Buget_03!F25</f>
        <v>0</v>
      </c>
      <c r="H25" s="67">
        <f>Buget_03!G25</f>
        <v>0</v>
      </c>
      <c r="I25" s="85" t="s">
        <v>239</v>
      </c>
      <c r="J25" s="81"/>
      <c r="K25" s="86"/>
      <c r="L25" s="87"/>
      <c r="M25" s="87"/>
      <c r="N25" s="81"/>
      <c r="O25" s="86"/>
      <c r="P25" s="87"/>
      <c r="Q25" s="87" t="s">
        <v>77</v>
      </c>
      <c r="R25" s="81" t="s">
        <v>77</v>
      </c>
      <c r="S25" s="86"/>
      <c r="T25" s="87"/>
      <c r="U25" s="87"/>
      <c r="V25" s="81"/>
      <c r="W25" s="86"/>
      <c r="X25" s="87"/>
      <c r="Y25" s="87"/>
      <c r="Z25" s="81"/>
      <c r="AA25" s="86"/>
      <c r="AB25" s="87"/>
      <c r="AC25" s="87"/>
      <c r="AD25" s="81"/>
    </row>
    <row r="26" spans="2:30" x14ac:dyDescent="0.25">
      <c r="B26" s="24"/>
      <c r="C26" s="125" t="str">
        <f>Buget_03!B26</f>
        <v>3.1.3.3</v>
      </c>
      <c r="D26" s="31" t="str">
        <f>Buget_03!C26</f>
        <v>3.1.3.3 Crearea Serviciului casa comunitară pentru copii cu dizabilități</v>
      </c>
      <c r="E26" s="67">
        <f>Buget_03!D26</f>
        <v>4000000</v>
      </c>
      <c r="F26" s="67">
        <f>Buget_03!E26</f>
        <v>4000000</v>
      </c>
      <c r="G26" s="67">
        <f>Buget_03!F26</f>
        <v>0</v>
      </c>
      <c r="H26" s="67">
        <f>Buget_03!G26</f>
        <v>0</v>
      </c>
      <c r="I26" s="85" t="s">
        <v>239</v>
      </c>
      <c r="J26" s="81"/>
      <c r="K26" s="86"/>
      <c r="L26" s="87"/>
      <c r="M26" s="87"/>
      <c r="N26" s="81"/>
      <c r="O26" s="86"/>
      <c r="P26" s="87"/>
      <c r="Q26" s="87"/>
      <c r="R26" s="81"/>
      <c r="S26" s="86"/>
      <c r="T26" s="87"/>
      <c r="U26" s="87" t="s">
        <v>77</v>
      </c>
      <c r="V26" s="81" t="s">
        <v>77</v>
      </c>
      <c r="W26" s="86"/>
      <c r="X26" s="87"/>
      <c r="Y26" s="87"/>
      <c r="Z26" s="81"/>
      <c r="AA26" s="86"/>
      <c r="AB26" s="87"/>
      <c r="AC26" s="87"/>
      <c r="AD26" s="81"/>
    </row>
    <row r="27" spans="2:30" ht="22.5" customHeight="1" x14ac:dyDescent="0.25">
      <c r="B27" s="24"/>
      <c r="C27" s="125" t="str">
        <f>Buget_03!B27</f>
        <v>3.1.3.4</v>
      </c>
      <c r="D27" s="31" t="str">
        <f>Buget_03!C27</f>
        <v>3.1.3.4 Dezvoltarea Serviciului social Locuință protejată pentru copii cu dizabilități</v>
      </c>
      <c r="E27" s="67">
        <f>Buget_03!D27</f>
        <v>300000</v>
      </c>
      <c r="F27" s="67">
        <f>Buget_03!E27</f>
        <v>300000</v>
      </c>
      <c r="G27" s="67">
        <f>Buget_03!F27</f>
        <v>0</v>
      </c>
      <c r="H27" s="67">
        <f>Buget_03!G27</f>
        <v>0</v>
      </c>
      <c r="I27" s="85" t="s">
        <v>239</v>
      </c>
      <c r="J27" s="81"/>
      <c r="K27" s="86"/>
      <c r="L27" s="87"/>
      <c r="M27" s="87"/>
      <c r="N27" s="81"/>
      <c r="O27" s="86"/>
      <c r="P27" s="87"/>
      <c r="Q27" s="87"/>
      <c r="R27" s="81"/>
      <c r="S27" s="86"/>
      <c r="T27" s="87" t="s">
        <v>77</v>
      </c>
      <c r="U27" s="87" t="s">
        <v>77</v>
      </c>
      <c r="V27" s="81"/>
      <c r="W27" s="86"/>
      <c r="X27" s="87"/>
      <c r="Y27" s="87"/>
      <c r="Z27" s="81"/>
      <c r="AA27" s="86"/>
      <c r="AB27" s="87"/>
      <c r="AC27" s="87"/>
      <c r="AD27" s="81"/>
    </row>
    <row r="28" spans="2:30" ht="24" x14ac:dyDescent="0.25">
      <c r="B28" s="24"/>
      <c r="C28" s="125" t="str">
        <f>Buget_03!B28</f>
        <v>3.1.3.5</v>
      </c>
      <c r="D28" s="31" t="str">
        <f>Buget_03!C28</f>
        <v>3.1.3.5 Extinderea serviciului social de îngrijire la domiciliu pentru copii cu dizabilități, inclusiv dotarea cu echipamente necesare de îngrijire de împrumut</v>
      </c>
      <c r="E28" s="67">
        <f>Buget_03!D28</f>
        <v>14994000</v>
      </c>
      <c r="F28" s="67">
        <f>Buget_03!E28</f>
        <v>14994000</v>
      </c>
      <c r="G28" s="67">
        <f>Buget_03!F28</f>
        <v>0</v>
      </c>
      <c r="H28" s="67">
        <f>Buget_03!G28</f>
        <v>0</v>
      </c>
      <c r="I28" s="85" t="s">
        <v>239</v>
      </c>
      <c r="J28" s="81"/>
      <c r="K28" s="86"/>
      <c r="L28" s="87"/>
      <c r="M28" s="87"/>
      <c r="N28" s="81"/>
      <c r="O28" s="86"/>
      <c r="P28" s="87"/>
      <c r="Q28" s="87"/>
      <c r="R28" s="81"/>
      <c r="S28" s="86" t="s">
        <v>77</v>
      </c>
      <c r="T28" s="87" t="s">
        <v>77</v>
      </c>
      <c r="U28" s="87"/>
      <c r="V28" s="81"/>
      <c r="W28" s="86"/>
      <c r="X28" s="87"/>
      <c r="Y28" s="87"/>
      <c r="Z28" s="81"/>
      <c r="AA28" s="86"/>
      <c r="AB28" s="87"/>
      <c r="AC28" s="87"/>
      <c r="AD28" s="81"/>
    </row>
    <row r="29" spans="2:30" ht="24" x14ac:dyDescent="0.25">
      <c r="B29" s="24"/>
      <c r="C29" s="125" t="str">
        <f>Buget_03!B29</f>
        <v>3.1.3.6</v>
      </c>
      <c r="D29" s="31" t="str">
        <f>Buget_03!C29</f>
        <v>3.1.3.6 Consolidarea prestării serviciilor prestate la distanță (teleservicii de sprijin), inclusiv prin dotarea cu echipamente respective</v>
      </c>
      <c r="E29" s="67">
        <f>Buget_03!D29</f>
        <v>325000</v>
      </c>
      <c r="F29" s="67">
        <f>Buget_03!E29</f>
        <v>0</v>
      </c>
      <c r="G29" s="67">
        <f>Buget_03!F29</f>
        <v>0</v>
      </c>
      <c r="H29" s="67">
        <f>Buget_03!G29</f>
        <v>325000</v>
      </c>
      <c r="I29" s="85" t="s">
        <v>239</v>
      </c>
      <c r="J29" s="81"/>
      <c r="K29" s="86"/>
      <c r="L29" s="87"/>
      <c r="M29" s="87"/>
      <c r="N29" s="81"/>
      <c r="O29" s="86"/>
      <c r="P29" s="87"/>
      <c r="Q29" s="87"/>
      <c r="R29" s="81"/>
      <c r="S29" s="86"/>
      <c r="T29" s="87"/>
      <c r="U29" s="87" t="s">
        <v>77</v>
      </c>
      <c r="V29" s="81" t="s">
        <v>77</v>
      </c>
      <c r="W29" s="86"/>
      <c r="X29" s="87"/>
      <c r="Y29" s="87"/>
      <c r="Z29" s="81"/>
      <c r="AA29" s="86"/>
      <c r="AB29" s="87"/>
      <c r="AC29" s="87"/>
      <c r="AD29" s="81"/>
    </row>
    <row r="30" spans="2:30" ht="24" x14ac:dyDescent="0.25">
      <c r="B30" s="24"/>
      <c r="C30" s="125" t="str">
        <f>Buget_03!B30</f>
        <v>3.1.3.7</v>
      </c>
      <c r="D30" s="31" t="str">
        <f>Buget_03!C30</f>
        <v>3.1.3.7 Consolidarea și extinderea serviciului Echipa mobilă, inclusiv prin crearea a 2 echipe noi și dotarea acestora</v>
      </c>
      <c r="E30" s="67">
        <f>Buget_03!D30</f>
        <v>2550000</v>
      </c>
      <c r="F30" s="67">
        <f>Buget_03!E30</f>
        <v>2550000</v>
      </c>
      <c r="G30" s="67">
        <f>Buget_03!F30</f>
        <v>0</v>
      </c>
      <c r="H30" s="67">
        <f>Buget_03!G30</f>
        <v>0</v>
      </c>
      <c r="I30" s="85" t="s">
        <v>239</v>
      </c>
      <c r="J30" s="81"/>
      <c r="K30" s="86"/>
      <c r="L30" s="87"/>
      <c r="M30" s="87"/>
      <c r="N30" s="81"/>
      <c r="O30" s="86"/>
      <c r="P30" s="87"/>
      <c r="Q30" s="87"/>
      <c r="R30" s="81"/>
      <c r="S30" s="86"/>
      <c r="T30" s="87" t="s">
        <v>77</v>
      </c>
      <c r="U30" s="87" t="s">
        <v>77</v>
      </c>
      <c r="V30" s="81"/>
      <c r="W30" s="86"/>
      <c r="X30" s="87"/>
      <c r="Y30" s="87"/>
      <c r="Z30" s="81"/>
      <c r="AA30" s="86"/>
      <c r="AB30" s="87"/>
      <c r="AC30" s="87"/>
      <c r="AD30" s="81"/>
    </row>
    <row r="31" spans="2:30" ht="24" x14ac:dyDescent="0.25">
      <c r="B31" s="24"/>
      <c r="C31" s="125" t="str">
        <f>Buget_03!B31</f>
        <v>3.1.3.8</v>
      </c>
      <c r="D31" s="31" t="str">
        <f>Buget_03!C31</f>
        <v>3.1.3.8 Consolidarea centrului specializat de intervenții timpurii și de reabilitare a copiilor cu dizabilități și tulburări de dezvoltare</v>
      </c>
      <c r="E31" s="67">
        <f>Buget_03!D31</f>
        <v>3450000</v>
      </c>
      <c r="F31" s="67">
        <f>Buget_03!E31</f>
        <v>3450000</v>
      </c>
      <c r="G31" s="67">
        <f>Buget_03!F31</f>
        <v>0</v>
      </c>
      <c r="H31" s="67">
        <f>Buget_03!G31</f>
        <v>0</v>
      </c>
      <c r="I31" s="85" t="s">
        <v>239</v>
      </c>
      <c r="J31" s="81"/>
      <c r="K31" s="86"/>
      <c r="L31" s="87"/>
      <c r="M31" s="87"/>
      <c r="N31" s="81"/>
      <c r="O31" s="86"/>
      <c r="P31" s="87"/>
      <c r="Q31" s="87"/>
      <c r="R31" s="81"/>
      <c r="S31" s="86" t="s">
        <v>77</v>
      </c>
      <c r="T31" s="87" t="s">
        <v>77</v>
      </c>
      <c r="U31" s="87"/>
      <c r="V31" s="81"/>
      <c r="W31" s="86"/>
      <c r="X31" s="87"/>
      <c r="Y31" s="87"/>
      <c r="Z31" s="81"/>
      <c r="AA31" s="86"/>
      <c r="AB31" s="87"/>
      <c r="AC31" s="87"/>
      <c r="AD31" s="81"/>
    </row>
    <row r="32" spans="2:30" ht="24" x14ac:dyDescent="0.25">
      <c r="B32" s="24"/>
      <c r="C32" s="125" t="str">
        <f>Buget_03!B32</f>
        <v>3.1.3.9</v>
      </c>
      <c r="D32" s="31" t="str">
        <f>Buget_03!C32</f>
        <v>3.1.3.9 Consolidarea serviciului maternal prin dotare suplimentară, condiții de funcționare și deprinderi îmbunătățite</v>
      </c>
      <c r="E32" s="67">
        <f>Buget_03!D32</f>
        <v>1000000</v>
      </c>
      <c r="F32" s="67">
        <f>Buget_03!E32</f>
        <v>1000000</v>
      </c>
      <c r="G32" s="67">
        <f>Buget_03!F32</f>
        <v>0</v>
      </c>
      <c r="H32" s="67">
        <f>Buget_03!G32</f>
        <v>0</v>
      </c>
      <c r="I32" s="85" t="s">
        <v>239</v>
      </c>
      <c r="J32" s="81"/>
      <c r="K32" s="86"/>
      <c r="L32" s="87"/>
      <c r="M32" s="87"/>
      <c r="N32" s="81"/>
      <c r="O32" s="86"/>
      <c r="P32" s="87"/>
      <c r="Q32" s="87"/>
      <c r="R32" s="81"/>
      <c r="S32" s="86"/>
      <c r="T32" s="87"/>
      <c r="U32" s="87" t="s">
        <v>77</v>
      </c>
      <c r="V32" s="81" t="s">
        <v>77</v>
      </c>
      <c r="W32" s="86"/>
      <c r="X32" s="87"/>
      <c r="Y32" s="87"/>
      <c r="Z32" s="81"/>
      <c r="AA32" s="86"/>
      <c r="AB32" s="87"/>
      <c r="AC32" s="87"/>
      <c r="AD32" s="81"/>
    </row>
    <row r="33" spans="2:30" ht="41.25" customHeight="1" x14ac:dyDescent="0.25">
      <c r="B33" s="24"/>
      <c r="C33" s="125" t="str">
        <f>Buget_03!B33</f>
        <v>3.1..3.10</v>
      </c>
      <c r="D33" s="31" t="str">
        <f>Buget_03!C33</f>
        <v>3.1.3.10 Înaintarea dosarelor copiilor pentru acordarea ajutorului unic, la absolvirea cl. IX, sprijin familial la înmatricularea în cl. I, pentru acordarea ajutorului unic, sprijin familial</v>
      </c>
      <c r="E33" s="67">
        <f>Buget_03!D33</f>
        <v>17841000</v>
      </c>
      <c r="F33" s="67">
        <f>Buget_03!E33</f>
        <v>17841000</v>
      </c>
      <c r="G33" s="67">
        <f>Buget_03!F33</f>
        <v>0</v>
      </c>
      <c r="H33" s="67">
        <f>Buget_03!G33</f>
        <v>0</v>
      </c>
      <c r="I33" s="85" t="s">
        <v>239</v>
      </c>
      <c r="J33" s="81" t="s">
        <v>241</v>
      </c>
      <c r="K33" s="86"/>
      <c r="L33" s="87"/>
      <c r="M33" s="87"/>
      <c r="N33" s="81"/>
      <c r="O33" s="86"/>
      <c r="P33" s="87"/>
      <c r="Q33" s="87"/>
      <c r="R33" s="81"/>
      <c r="S33" s="86"/>
      <c r="T33" s="87"/>
      <c r="U33" s="87"/>
      <c r="V33" s="81"/>
      <c r="W33" s="86"/>
      <c r="X33" s="87"/>
      <c r="Y33" s="87"/>
      <c r="Z33" s="81"/>
      <c r="AA33" s="86"/>
      <c r="AB33" s="87"/>
      <c r="AC33" s="87"/>
      <c r="AD33" s="81"/>
    </row>
    <row r="34" spans="2:30" x14ac:dyDescent="0.25">
      <c r="B34" s="24"/>
      <c r="C34" s="135" t="str">
        <f>Buget_03!B34</f>
        <v xml:space="preserve">3.2 Considerarea opiniei copilului la toate etapele procesului decizional  </v>
      </c>
      <c r="D34" s="136"/>
      <c r="E34" s="67">
        <f>Buget_03!D34</f>
        <v>35328135.833333336</v>
      </c>
      <c r="F34" s="67">
        <f>Buget_03!E34</f>
        <v>34650135.833333336</v>
      </c>
      <c r="G34" s="67">
        <f>Buget_03!F34</f>
        <v>0</v>
      </c>
      <c r="H34" s="67">
        <f>Buget_03!G34</f>
        <v>678000</v>
      </c>
      <c r="I34" s="85"/>
      <c r="J34" s="81"/>
      <c r="K34" s="86"/>
      <c r="L34" s="87"/>
      <c r="M34" s="87"/>
      <c r="N34" s="81"/>
      <c r="O34" s="86"/>
      <c r="P34" s="87"/>
      <c r="Q34" s="87"/>
      <c r="R34" s="81"/>
      <c r="S34" s="86"/>
      <c r="T34" s="87"/>
      <c r="U34" s="87"/>
      <c r="V34" s="81"/>
      <c r="W34" s="86"/>
      <c r="X34" s="87"/>
      <c r="Y34" s="87"/>
      <c r="Z34" s="81"/>
      <c r="AA34" s="86"/>
      <c r="AB34" s="87"/>
      <c r="AC34" s="87"/>
      <c r="AD34" s="81"/>
    </row>
    <row r="35" spans="2:30" x14ac:dyDescent="0.25">
      <c r="B35" s="24"/>
      <c r="C35" s="133" t="str">
        <f>Buget_03!B35</f>
        <v xml:space="preserve">3.2.1 Implementarea principiilor necesității și potrivirii în îngrijirea alternativă, inclusiv prin revizuirea regulamentelor d funcționare a serviciilor de îngrijire alternativă </v>
      </c>
      <c r="D35" s="134"/>
      <c r="E35" s="67">
        <f>Buget_03!D35</f>
        <v>797702.5</v>
      </c>
      <c r="F35" s="67">
        <f>Buget_03!E35</f>
        <v>669702.5</v>
      </c>
      <c r="G35" s="67">
        <f>Buget_03!F35</f>
        <v>0</v>
      </c>
      <c r="H35" s="67">
        <f>Buget_03!G35</f>
        <v>128000</v>
      </c>
      <c r="I35" s="85"/>
      <c r="J35" s="81"/>
      <c r="K35" s="86"/>
      <c r="L35" s="87"/>
      <c r="M35" s="87"/>
      <c r="N35" s="81"/>
      <c r="O35" s="86"/>
      <c r="P35" s="87"/>
      <c r="Q35" s="87"/>
      <c r="R35" s="81"/>
      <c r="S35" s="86"/>
      <c r="T35" s="87"/>
      <c r="U35" s="87"/>
      <c r="V35" s="81"/>
      <c r="W35" s="86"/>
      <c r="X35" s="87"/>
      <c r="Y35" s="87"/>
      <c r="Z35" s="81"/>
      <c r="AA35" s="86"/>
      <c r="AB35" s="87"/>
      <c r="AC35" s="87"/>
      <c r="AD35" s="81"/>
    </row>
    <row r="36" spans="2:30" ht="24" x14ac:dyDescent="0.25">
      <c r="C36" s="125" t="str">
        <f>Buget_03!B36</f>
        <v>3.2.1.1</v>
      </c>
      <c r="D36" s="31" t="str">
        <f>Buget_03!C36</f>
        <v>3.2.1.1 Elaborarea hărții prospective a necesităților de servicii de îngrijire alternativă pentru 2021-25 (inclusiv amplasarea, capacitatea de lucru, finanțare)</v>
      </c>
      <c r="E36" s="67">
        <f>Buget_03!D36</f>
        <v>133202.5</v>
      </c>
      <c r="F36" s="67">
        <f>Buget_03!E36</f>
        <v>5202.5</v>
      </c>
      <c r="G36" s="67">
        <f>Buget_03!F36</f>
        <v>0</v>
      </c>
      <c r="H36" s="67">
        <f>Buget_03!G36</f>
        <v>128000</v>
      </c>
      <c r="I36" s="15" t="s">
        <v>239</v>
      </c>
      <c r="N36" s="15" t="s">
        <v>77</v>
      </c>
    </row>
    <row r="37" spans="2:30" ht="36" x14ac:dyDescent="0.25">
      <c r="C37" s="125" t="str">
        <f>Buget_03!B37</f>
        <v>3.2.1.2</v>
      </c>
      <c r="D37" s="31" t="str">
        <f>Buget_03!C37</f>
        <v>3.2.1.2 Evaluarea regulamentelor de funcționare a serviciilor de îngrijire alternativă cu concluzii și recomandări de revizuire (Tutelă/curatelă, APP, AP, CCTF, Serviciu maternal, Serviciu răgaz, Serviciu sprijin pentru familie cu copil, CCCT)</v>
      </c>
      <c r="E37" s="67">
        <f>Buget_03!D37</f>
        <v>2000</v>
      </c>
      <c r="F37" s="67">
        <f>Buget_03!E37</f>
        <v>2000</v>
      </c>
      <c r="G37" s="67">
        <f>Buget_03!F37</f>
        <v>0</v>
      </c>
      <c r="H37" s="67">
        <f>Buget_03!G37</f>
        <v>0</v>
      </c>
      <c r="I37" s="15" t="s">
        <v>239</v>
      </c>
      <c r="N37" s="15" t="s">
        <v>77</v>
      </c>
    </row>
    <row r="38" spans="2:30" ht="16.5" customHeight="1" x14ac:dyDescent="0.25">
      <c r="C38" s="125" t="str">
        <f>Buget_03!B38</f>
        <v>3.2.1.3</v>
      </c>
      <c r="D38" s="31" t="str">
        <f>Buget_03!C38</f>
        <v xml:space="preserve">3.2.1.3 Aprobarea modificărilor la regulamentele serviciilor de îngrijire alternativă  </v>
      </c>
      <c r="E38" s="67">
        <f>Buget_03!D38</f>
        <v>22500</v>
      </c>
      <c r="F38" s="67">
        <f>Buget_03!E38</f>
        <v>22500</v>
      </c>
      <c r="G38" s="67">
        <f>Buget_03!F38</f>
        <v>0</v>
      </c>
      <c r="H38" s="67">
        <f>Buget_03!G38</f>
        <v>0</v>
      </c>
      <c r="I38" s="15" t="s">
        <v>239</v>
      </c>
      <c r="Q38" s="15" t="s">
        <v>77</v>
      </c>
      <c r="R38" s="15" t="s">
        <v>77</v>
      </c>
    </row>
    <row r="39" spans="2:30" ht="39" customHeight="1" x14ac:dyDescent="0.25">
      <c r="C39" s="125" t="str">
        <f>Buget_03!B39</f>
        <v>3.2.1.4</v>
      </c>
      <c r="D39" s="31" t="str">
        <f>Buget_03!C39</f>
        <v>3.2.1.4 Instruirea asistenților parentali profesioniști pentru plasamentul copiilor nou-născuți, copiilor cu dizabilități, minorelor gravide, mamelor minore cu risc de abandon al copilului</v>
      </c>
      <c r="E39" s="67">
        <f>Buget_03!D39</f>
        <v>193000</v>
      </c>
      <c r="F39" s="67">
        <f>Buget_03!E39</f>
        <v>193000</v>
      </c>
      <c r="G39" s="67">
        <f>Buget_03!F39</f>
        <v>0</v>
      </c>
      <c r="H39" s="67">
        <f>Buget_03!G39</f>
        <v>0</v>
      </c>
      <c r="I39" s="15" t="s">
        <v>239</v>
      </c>
      <c r="N39" s="15" t="s">
        <v>77</v>
      </c>
      <c r="R39" s="15" t="s">
        <v>77</v>
      </c>
      <c r="V39" s="15" t="s">
        <v>77</v>
      </c>
      <c r="Z39" s="15" t="s">
        <v>77</v>
      </c>
      <c r="AD39" s="15" t="s">
        <v>77</v>
      </c>
    </row>
    <row r="40" spans="2:30" ht="24" x14ac:dyDescent="0.25">
      <c r="C40" s="125" t="str">
        <f>Buget_03!B40</f>
        <v>3.2.1.5</v>
      </c>
      <c r="D40" s="31" t="str">
        <f>Buget_03!C40</f>
        <v>3.2.1.5 Consultarea obligatorie a opiniei copilului (implementarea legii 112), asigurarea vizitelor periodice</v>
      </c>
      <c r="E40" s="67">
        <f>Buget_03!D40</f>
        <v>400000</v>
      </c>
      <c r="F40" s="67">
        <f>Buget_03!E40</f>
        <v>400000</v>
      </c>
      <c r="G40" s="67">
        <f>Buget_03!F40</f>
        <v>0</v>
      </c>
      <c r="H40" s="67">
        <f>Buget_03!G40</f>
        <v>0</v>
      </c>
      <c r="I40" s="15" t="s">
        <v>239</v>
      </c>
    </row>
    <row r="41" spans="2:30" ht="24" x14ac:dyDescent="0.25">
      <c r="C41" s="125" t="str">
        <f>Buget_03!B41</f>
        <v>3.2.1.6</v>
      </c>
      <c r="D41" s="31" t="str">
        <f>Buget_03!C41</f>
        <v xml:space="preserve">3.2.1.6 Consolidarea Comisiei Copilului aflat in dificultate ca entitate independenta decizională </v>
      </c>
      <c r="E41" s="67">
        <f>Buget_03!D41</f>
        <v>47000</v>
      </c>
      <c r="F41" s="67">
        <f>Buget_03!E41</f>
        <v>47000</v>
      </c>
      <c r="G41" s="67">
        <f>Buget_03!F41</f>
        <v>0</v>
      </c>
      <c r="H41" s="67">
        <f>Buget_03!G41</f>
        <v>0</v>
      </c>
      <c r="I41" s="15" t="s">
        <v>239</v>
      </c>
      <c r="Q41" s="15" t="s">
        <v>77</v>
      </c>
      <c r="R41" s="15" t="s">
        <v>77</v>
      </c>
    </row>
    <row r="42" spans="2:30" x14ac:dyDescent="0.25">
      <c r="C42" s="131" t="str">
        <f>Buget_03!B42</f>
        <v>3.2.2 Instituirea unui sistem unic de management de caz electronic a copiilor din îngrijirea alternativă</v>
      </c>
      <c r="D42" s="132"/>
      <c r="E42" s="67">
        <f>Buget_03!D42</f>
        <v>308500</v>
      </c>
      <c r="F42" s="67">
        <f>Buget_03!E42</f>
        <v>196000</v>
      </c>
      <c r="G42" s="67">
        <f>Buget_03!F42</f>
        <v>0</v>
      </c>
      <c r="H42" s="67">
        <f>Buget_03!G42</f>
        <v>112500</v>
      </c>
    </row>
    <row r="43" spans="2:30" ht="24" x14ac:dyDescent="0.25">
      <c r="C43" s="125" t="str">
        <f>Buget_03!B43</f>
        <v>3.2.2.1</v>
      </c>
      <c r="D43" s="31" t="str">
        <f>Buget_03!C43</f>
        <v>3.2.2.1 Completarea sistemului e-management  cu modulul dosarului electronic al copilului în sistemul de îngrijire alternativă</v>
      </c>
      <c r="E43" s="67">
        <f>Buget_03!D43</f>
        <v>95000</v>
      </c>
      <c r="F43" s="67">
        <f>Buget_03!E43</f>
        <v>32500</v>
      </c>
      <c r="G43" s="67">
        <f>Buget_03!F43</f>
        <v>0</v>
      </c>
      <c r="H43" s="67">
        <f>Buget_03!G43</f>
        <v>62500</v>
      </c>
      <c r="I43" s="15" t="s">
        <v>239</v>
      </c>
      <c r="P43" s="15" t="s">
        <v>77</v>
      </c>
      <c r="Q43" s="15" t="s">
        <v>77</v>
      </c>
    </row>
    <row r="44" spans="2:30" ht="24" x14ac:dyDescent="0.25">
      <c r="C44" s="125" t="str">
        <f>Buget_03!B44</f>
        <v>3.2.2.2</v>
      </c>
      <c r="D44" s="31" t="str">
        <f>Buget_03!C44</f>
        <v>3.2.2.2 Operaționalizarea modulului serviciilor de îngrijire alternativă  în cadrul sistemului e-management de caz,  dotarea cu necesitățile tehnice</v>
      </c>
      <c r="E44" s="67">
        <f>Buget_03!D44</f>
        <v>65000</v>
      </c>
      <c r="F44" s="67">
        <f>Buget_03!E44</f>
        <v>15000</v>
      </c>
      <c r="G44" s="67">
        <f>Buget_03!F44</f>
        <v>0</v>
      </c>
      <c r="H44" s="67">
        <f>Buget_03!G44</f>
        <v>50000</v>
      </c>
      <c r="I44" s="15" t="s">
        <v>239</v>
      </c>
      <c r="Q44" s="15" t="s">
        <v>77</v>
      </c>
      <c r="R44" s="15" t="s">
        <v>77</v>
      </c>
      <c r="U44" s="15" t="s">
        <v>77</v>
      </c>
      <c r="V44" s="15" t="s">
        <v>77</v>
      </c>
    </row>
    <row r="45" spans="2:30" ht="24" x14ac:dyDescent="0.25">
      <c r="C45" s="125" t="str">
        <f>Buget_03!B45</f>
        <v>3.2.2.3</v>
      </c>
      <c r="D45" s="31" t="str">
        <f>Buget_03!C45</f>
        <v>3.2.2.3 Organizarea ședințelor de instruire a specialiștilor și schimb de experiență la nivel de sector privind utilizarea sistemului e-management de caz (2.4.5)</v>
      </c>
      <c r="E45" s="67">
        <f>Buget_03!D45</f>
        <v>148500</v>
      </c>
      <c r="F45" s="67">
        <f>Buget_03!E45</f>
        <v>148500</v>
      </c>
      <c r="G45" s="67">
        <f>Buget_03!F45</f>
        <v>0</v>
      </c>
      <c r="H45" s="67">
        <f>Buget_03!G45</f>
        <v>0</v>
      </c>
      <c r="I45" s="15" t="s">
        <v>239</v>
      </c>
      <c r="N45" s="15" t="s">
        <v>77</v>
      </c>
      <c r="R45" s="15" t="s">
        <v>77</v>
      </c>
      <c r="V45" s="15" t="s">
        <v>77</v>
      </c>
      <c r="Z45" s="15" t="s">
        <v>77</v>
      </c>
      <c r="AD45" s="15" t="s">
        <v>77</v>
      </c>
    </row>
    <row r="46" spans="2:30" x14ac:dyDescent="0.25">
      <c r="C46" s="131" t="str">
        <f>Buget_03!B46</f>
        <v>3.2.3 Instituirea moratoriului la instituționalizarea copiilor cu vîrsta de 0-6 ani</v>
      </c>
      <c r="D46" s="132"/>
      <c r="E46" s="67">
        <f>Buget_03!D46</f>
        <v>14997250</v>
      </c>
      <c r="F46" s="67">
        <f>Buget_03!E46</f>
        <v>14747250</v>
      </c>
      <c r="G46" s="67">
        <f>Buget_03!F46</f>
        <v>0</v>
      </c>
      <c r="H46" s="67">
        <f>Buget_03!G46</f>
        <v>250000</v>
      </c>
    </row>
    <row r="47" spans="2:30" ht="24" x14ac:dyDescent="0.25">
      <c r="C47" s="125" t="str">
        <f>Buget_03!B47</f>
        <v>3.2.3.1</v>
      </c>
      <c r="D47" s="31" t="str">
        <f>Buget_03!C47</f>
        <v>3.2.3.1 Elaborarea studiului de fezabilitate privind introducerea moratoriului la instituționalizare, inclusiv recomandări cu operaționalizarea serviciilor de îngrijire alternativă</v>
      </c>
      <c r="E47" s="67">
        <f>Buget_03!D47</f>
        <v>250000</v>
      </c>
      <c r="F47" s="67">
        <f>Buget_03!E47</f>
        <v>0</v>
      </c>
      <c r="G47" s="67">
        <f>Buget_03!F47</f>
        <v>0</v>
      </c>
      <c r="H47" s="67">
        <f>Buget_03!G47</f>
        <v>250000</v>
      </c>
      <c r="I47" s="15" t="s">
        <v>239</v>
      </c>
      <c r="O47" s="15" t="s">
        <v>77</v>
      </c>
      <c r="P47" s="15" t="s">
        <v>77</v>
      </c>
    </row>
    <row r="48" spans="2:30" ht="18" customHeight="1" x14ac:dyDescent="0.25">
      <c r="C48" s="125" t="str">
        <f>Buget_03!B48</f>
        <v>3.2.3.2</v>
      </c>
      <c r="D48" s="31" t="str">
        <f>Buget_03!C48</f>
        <v>3.2.3.2 Elaborarea și aprobarea Deciziei CMC privind introducerea moratoriului</v>
      </c>
      <c r="E48" s="67">
        <f>Buget_03!D48</f>
        <v>0</v>
      </c>
      <c r="F48" s="67">
        <f>Buget_03!E48</f>
        <v>0</v>
      </c>
      <c r="G48" s="67">
        <f>Buget_03!F48</f>
        <v>0</v>
      </c>
      <c r="H48" s="67">
        <f>Buget_03!G48</f>
        <v>0</v>
      </c>
      <c r="I48" s="15" t="s">
        <v>242</v>
      </c>
      <c r="S48" s="15" t="s">
        <v>77</v>
      </c>
      <c r="T48" s="15" t="s">
        <v>77</v>
      </c>
    </row>
    <row r="49" spans="3:30" ht="24" x14ac:dyDescent="0.25">
      <c r="C49" s="125" t="str">
        <f>Buget_03!B49</f>
        <v>3.2.3.3</v>
      </c>
      <c r="D49" s="31" t="str">
        <f>Buget_03!C49</f>
        <v>3.2.3.3 Fortificarea Comisiei municipale a copilului aflat în dificultate prin suplinirea secretariatului, folosirea e-management de caz</v>
      </c>
      <c r="E49" s="67">
        <f>Buget_03!D49</f>
        <v>100000</v>
      </c>
      <c r="F49" s="67">
        <f>Buget_03!E49</f>
        <v>100000</v>
      </c>
      <c r="G49" s="67">
        <f>Buget_03!F49</f>
        <v>0</v>
      </c>
      <c r="H49" s="67">
        <f>Buget_03!G49</f>
        <v>0</v>
      </c>
      <c r="I49" s="15" t="s">
        <v>242</v>
      </c>
      <c r="P49" s="15" t="s">
        <v>77</v>
      </c>
      <c r="Q49" s="15" t="s">
        <v>77</v>
      </c>
    </row>
    <row r="50" spans="3:30" ht="23.25" customHeight="1" x14ac:dyDescent="0.25">
      <c r="C50" s="125" t="str">
        <f>Buget_03!B50</f>
        <v>3.2.3.4</v>
      </c>
      <c r="D50" s="31" t="str">
        <f>Buget_03!C50</f>
        <v>3.2.3.4 Organizarea ședințelor de supervizare în Serviciile APP, CCTF și altele (4.3.12).</v>
      </c>
      <c r="E50" s="67">
        <f>Buget_03!D50</f>
        <v>47250</v>
      </c>
      <c r="F50" s="67">
        <f>Buget_03!E50</f>
        <v>47250</v>
      </c>
      <c r="G50" s="67">
        <f>Buget_03!F50</f>
        <v>0</v>
      </c>
      <c r="H50" s="67">
        <f>Buget_03!G50</f>
        <v>0</v>
      </c>
      <c r="I50" s="15" t="s">
        <v>239</v>
      </c>
      <c r="N50" s="15" t="s">
        <v>77</v>
      </c>
      <c r="R50" s="15" t="s">
        <v>77</v>
      </c>
      <c r="V50" s="15" t="s">
        <v>77</v>
      </c>
      <c r="Z50" s="15" t="s">
        <v>77</v>
      </c>
      <c r="AD50" s="15" t="s">
        <v>77</v>
      </c>
    </row>
    <row r="51" spans="3:30" ht="24" x14ac:dyDescent="0.25">
      <c r="C51" s="125" t="str">
        <f>Buget_03!B51</f>
        <v>3.2.3.5</v>
      </c>
      <c r="D51" s="31" t="str">
        <f>Buget_03!C51</f>
        <v>3.2.3.5 Reducerea numărului de copii în instituțiile rezidențiale prin plasamentul în serviciile de îngrijire alternativă (APP, CCTF, Tutelă, curatelă, etc). (4.3.13)</v>
      </c>
      <c r="E51" s="67">
        <f>Buget_03!D51</f>
        <v>14600000</v>
      </c>
      <c r="F51" s="67">
        <f>Buget_03!E51</f>
        <v>14600000</v>
      </c>
      <c r="G51" s="67">
        <f>Buget_03!F51</f>
        <v>0</v>
      </c>
      <c r="H51" s="67">
        <f>Buget_03!G51</f>
        <v>0</v>
      </c>
      <c r="I51" s="15" t="s">
        <v>239</v>
      </c>
      <c r="P51" s="15" t="s">
        <v>77</v>
      </c>
      <c r="T51" s="15" t="s">
        <v>77</v>
      </c>
      <c r="X51" s="15" t="s">
        <v>77</v>
      </c>
      <c r="AB51" s="15" t="s">
        <v>77</v>
      </c>
    </row>
    <row r="52" spans="3:30" x14ac:dyDescent="0.25">
      <c r="C52" s="131" t="str">
        <f>Buget_03!B52</f>
        <v>3.2.4 Reorganizarea Gimnaziului internat nr. 3 și a Centrului municipal de plasament pentru copii de vârstă fragedă</v>
      </c>
      <c r="D52" s="132"/>
      <c r="E52" s="67">
        <f>Buget_03!D52</f>
        <v>1018850</v>
      </c>
      <c r="F52" s="67">
        <f>Buget_03!E52</f>
        <v>893850</v>
      </c>
      <c r="G52" s="67">
        <f>Buget_03!F52</f>
        <v>0</v>
      </c>
      <c r="H52" s="67">
        <f>Buget_03!G52</f>
        <v>125000</v>
      </c>
    </row>
    <row r="53" spans="3:30" ht="36" x14ac:dyDescent="0.25">
      <c r="C53" s="125" t="str">
        <f>Buget_03!B53</f>
        <v>3.2.4.1</v>
      </c>
      <c r="D53" s="31" t="str">
        <f>Buget_03!C53</f>
        <v>3.2.4.1 Evaluarea situației copiilor din serviciile sociale: Casă Comunitară, Centre de plasament 7-17 ani, Gimnaziul - internat nr. 3 şi specialiștii ATL, ședințele echipei multidisciplinare. (4.3.8)</v>
      </c>
      <c r="E53" s="67">
        <f>Buget_03!D53</f>
        <v>42600</v>
      </c>
      <c r="F53" s="67">
        <f>Buget_03!E53</f>
        <v>42600</v>
      </c>
      <c r="G53" s="67">
        <f>Buget_03!F53</f>
        <v>0</v>
      </c>
      <c r="H53" s="67">
        <f>Buget_03!G53</f>
        <v>0</v>
      </c>
      <c r="I53" s="15" t="s">
        <v>239</v>
      </c>
      <c r="J53" s="15" t="s">
        <v>240</v>
      </c>
      <c r="P53" s="15" t="s">
        <v>77</v>
      </c>
      <c r="Q53" s="15" t="s">
        <v>77</v>
      </c>
    </row>
    <row r="54" spans="3:30" ht="24" x14ac:dyDescent="0.25">
      <c r="C54" s="125" t="str">
        <f>Buget_03!B54</f>
        <v>3.2.4.2</v>
      </c>
      <c r="D54" s="31" t="str">
        <f>Buget_03!C54</f>
        <v>3.2.4.2 Evaluarea situației copiilor din Centrele de plasament nestatale care primesc indemnizații zilnice. (4.3.9)</v>
      </c>
      <c r="E54" s="67">
        <f>Buget_03!D54</f>
        <v>47250</v>
      </c>
      <c r="F54" s="67">
        <f>Buget_03!E54</f>
        <v>47250</v>
      </c>
      <c r="G54" s="67">
        <f>Buget_03!F54</f>
        <v>0</v>
      </c>
      <c r="H54" s="67">
        <f>Buget_03!G54</f>
        <v>0</v>
      </c>
      <c r="I54" s="15" t="s">
        <v>239</v>
      </c>
      <c r="M54" s="15" t="s">
        <v>77</v>
      </c>
      <c r="Q54" s="15" t="s">
        <v>77</v>
      </c>
      <c r="U54" s="15" t="s">
        <v>77</v>
      </c>
      <c r="Y54" s="15" t="s">
        <v>77</v>
      </c>
      <c r="AC54" s="15" t="s">
        <v>77</v>
      </c>
    </row>
    <row r="55" spans="3:30" ht="24" x14ac:dyDescent="0.25">
      <c r="C55" s="125" t="str">
        <f>Buget_03!B55</f>
        <v>3.2.4.3</v>
      </c>
      <c r="D55" s="31" t="str">
        <f>Buget_03!C55</f>
        <v>3.2.4.3 Evaluarea instrumentării dosarelor copiilor din Centrul Municipal de Plasament și reabilitare a copiilor de vârstă fragedă. (4.3.7)</v>
      </c>
      <c r="E55" s="67">
        <f>Buget_03!D55</f>
        <v>56500</v>
      </c>
      <c r="F55" s="67">
        <f>Buget_03!E55</f>
        <v>56500</v>
      </c>
      <c r="G55" s="67">
        <f>Buget_03!F55</f>
        <v>0</v>
      </c>
      <c r="H55" s="67">
        <f>Buget_03!G55</f>
        <v>0</v>
      </c>
      <c r="I55" s="15" t="s">
        <v>239</v>
      </c>
      <c r="Q55" s="15" t="s">
        <v>77</v>
      </c>
      <c r="R55" s="15" t="s">
        <v>77</v>
      </c>
    </row>
    <row r="56" spans="3:30" ht="42" customHeight="1" x14ac:dyDescent="0.25">
      <c r="C56" s="125" t="str">
        <f>Buget_03!B56</f>
        <v>3.2.4.4</v>
      </c>
      <c r="D56" s="31" t="str">
        <f>Buget_03!C56</f>
        <v>3.2.4.4 Elaborarea studiului de fezabilitate și a planului de reorganizare a Gimnaziului internat nr. 3 și a Centrului municipal de plasament pentru copii de vârstă fragedă</v>
      </c>
      <c r="E56" s="67">
        <f>Buget_03!D56</f>
        <v>125000</v>
      </c>
      <c r="F56" s="67">
        <f>Buget_03!E56</f>
        <v>0</v>
      </c>
      <c r="G56" s="67">
        <f>Buget_03!F56</f>
        <v>0</v>
      </c>
      <c r="H56" s="67">
        <f>Buget_03!G56</f>
        <v>125000</v>
      </c>
      <c r="I56" s="15" t="s">
        <v>239</v>
      </c>
      <c r="Q56" s="15" t="s">
        <v>77</v>
      </c>
      <c r="R56" s="15" t="s">
        <v>77</v>
      </c>
    </row>
    <row r="57" spans="3:30" ht="36" x14ac:dyDescent="0.25">
      <c r="C57" s="125" t="str">
        <f>Buget_03!B57</f>
        <v>3.2.4.5</v>
      </c>
      <c r="D57" s="31" t="str">
        <f>Buget_03!C57</f>
        <v>3.2.4.5 Implementarea Deciziei CMC privind reorganizarea Gimnaziului internat nr. 3, Centrului municipal de plasament pentru copii de vârstă fragedă, inclusiv mecanismul (estimare cost, redirecționare personal)</v>
      </c>
      <c r="E57" s="67">
        <f>Buget_03!D57</f>
        <v>50000</v>
      </c>
      <c r="F57" s="67">
        <f>Buget_03!E57</f>
        <v>50000</v>
      </c>
      <c r="G57" s="67">
        <f>Buget_03!F57</f>
        <v>0</v>
      </c>
      <c r="H57" s="67">
        <f>Buget_03!G57</f>
        <v>0</v>
      </c>
      <c r="I57" s="15" t="s">
        <v>239</v>
      </c>
      <c r="P57" s="15" t="s">
        <v>77</v>
      </c>
      <c r="T57" s="15" t="s">
        <v>77</v>
      </c>
      <c r="X57" s="15" t="s">
        <v>77</v>
      </c>
      <c r="AB57" s="15" t="s">
        <v>77</v>
      </c>
    </row>
    <row r="58" spans="3:30" ht="24" x14ac:dyDescent="0.25">
      <c r="C58" s="125" t="str">
        <f>Buget_03!B58</f>
        <v>3.2.4.6</v>
      </c>
      <c r="D58" s="31" t="str">
        <f>Buget_03!C58</f>
        <v>3.2.4.6 Elaborarea planurilor individuale de asistență a copiilor aflați în instituții rezidențiale. Acordarea suportului informațional, umanitar și financiar familiilor cu copii reintegrați.</v>
      </c>
      <c r="E58" s="67">
        <f>Buget_03!D58</f>
        <v>150000</v>
      </c>
      <c r="F58" s="67">
        <f>Buget_03!E58</f>
        <v>150000</v>
      </c>
      <c r="G58" s="67">
        <f>Buget_03!F58</f>
        <v>0</v>
      </c>
      <c r="H58" s="67">
        <f>Buget_03!G58</f>
        <v>0</v>
      </c>
      <c r="I58" s="15" t="s">
        <v>239</v>
      </c>
      <c r="U58" s="15" t="s">
        <v>77</v>
      </c>
      <c r="Y58" s="15" t="s">
        <v>77</v>
      </c>
    </row>
    <row r="59" spans="3:30" ht="29.25" customHeight="1" x14ac:dyDescent="0.25">
      <c r="C59" s="125" t="str">
        <f>Buget_03!B59</f>
        <v>3.2.4.7</v>
      </c>
      <c r="D59" s="31" t="str">
        <f>Buget_03!C59</f>
        <v>3.2.4.7. Monitorizarea implementării reorganizărilor, date în sistemul e-management de caz</v>
      </c>
      <c r="E59" s="67">
        <f>Buget_03!D59</f>
        <v>547500</v>
      </c>
      <c r="F59" s="67">
        <f>Buget_03!E59</f>
        <v>547500</v>
      </c>
      <c r="G59" s="67">
        <f>Buget_03!F59</f>
        <v>0</v>
      </c>
      <c r="H59" s="67">
        <f>Buget_03!G59</f>
        <v>0</v>
      </c>
      <c r="I59" s="15" t="s">
        <v>239</v>
      </c>
      <c r="U59" s="15" t="s">
        <v>77</v>
      </c>
      <c r="V59" s="15" t="s">
        <v>77</v>
      </c>
      <c r="Y59" s="15" t="s">
        <v>77</v>
      </c>
      <c r="Z59" s="15" t="s">
        <v>77</v>
      </c>
    </row>
    <row r="60" spans="3:30" x14ac:dyDescent="0.25">
      <c r="C60" s="131" t="str">
        <f>Buget_03!B60</f>
        <v>3.2.5 Dezvoltarea spectrului de servicii alternative de îngrijire de tip familial care să răspundă necesităților copiilor cu dizabilități, a copiilor mici, a copiilor cu tulburări de comportament, victime ale violenței și alte grupuri</v>
      </c>
      <c r="D60" s="132"/>
      <c r="E60" s="67">
        <f>Buget_03!D60</f>
        <v>18205833.333333336</v>
      </c>
      <c r="F60" s="67">
        <f>Buget_03!E60</f>
        <v>18143333.333333336</v>
      </c>
      <c r="G60" s="67">
        <f>Buget_03!F60</f>
        <v>0</v>
      </c>
      <c r="H60" s="67">
        <f>Buget_03!G60</f>
        <v>62500</v>
      </c>
    </row>
    <row r="61" spans="3:30" ht="32.25" customHeight="1" x14ac:dyDescent="0.25">
      <c r="C61" s="125" t="str">
        <f>Buget_03!B61</f>
        <v>3.2.5.1</v>
      </c>
      <c r="D61" s="31" t="str">
        <f>Buget_03!C61</f>
        <v xml:space="preserve">3.2.5.1 Elaborarea propunerii de realizare a practicilor bune privind organizarea serviciilor, inclusiv  de tip familial, pentru copii cu dizabilități (de stat și privat) </v>
      </c>
      <c r="E61" s="67">
        <f>Buget_03!D61</f>
        <v>62500</v>
      </c>
      <c r="F61" s="67">
        <f>Buget_03!E61</f>
        <v>0</v>
      </c>
      <c r="G61" s="67">
        <f>Buget_03!F61</f>
        <v>0</v>
      </c>
      <c r="H61" s="67">
        <f>Buget_03!G61</f>
        <v>62500</v>
      </c>
      <c r="I61" s="15" t="s">
        <v>239</v>
      </c>
      <c r="P61" s="15" t="s">
        <v>77</v>
      </c>
    </row>
    <row r="62" spans="3:30" ht="42.75" customHeight="1" x14ac:dyDescent="0.25">
      <c r="C62" s="125" t="str">
        <f>Buget_03!B62</f>
        <v>3.2.5.2</v>
      </c>
      <c r="D62" s="31" t="str">
        <f>Buget_03!C62</f>
        <v xml:space="preserve">3.2.5.2 Crearea și pilotarea a cel puțin 1-2 servicii noi de îngrijire de tip familial pentru copii cu dizabilități din mun. Chișinău, inclusiv costuri mecanism de implementare </v>
      </c>
      <c r="E62" s="67">
        <f>Buget_03!D62</f>
        <v>3640000</v>
      </c>
      <c r="F62" s="67">
        <f>Buget_03!E62</f>
        <v>3640000</v>
      </c>
      <c r="G62" s="67">
        <f>Buget_03!F62</f>
        <v>0</v>
      </c>
      <c r="H62" s="67">
        <f>Buget_03!G62</f>
        <v>0</v>
      </c>
      <c r="I62" s="15" t="s">
        <v>239</v>
      </c>
      <c r="U62" s="15" t="s">
        <v>77</v>
      </c>
      <c r="V62" s="15" t="s">
        <v>77</v>
      </c>
      <c r="Y62" s="15" t="s">
        <v>77</v>
      </c>
      <c r="Z62" s="15" t="s">
        <v>77</v>
      </c>
      <c r="AC62" s="15" t="s">
        <v>77</v>
      </c>
      <c r="AD62" s="15" t="s">
        <v>77</v>
      </c>
    </row>
    <row r="63" spans="3:30" ht="24" x14ac:dyDescent="0.25">
      <c r="C63" s="125" t="str">
        <f>Buget_03!B63</f>
        <v>3.2.5.3</v>
      </c>
      <c r="D63" s="31" t="str">
        <f>Buget_03!C63</f>
        <v xml:space="preserve">3.2.5.3 Conlucrarea cu instituțiile de resort privind facilitarea serviciilor sociale, continue, copiilor care împlinesc vârsta majoratului. (4.3.10) </v>
      </c>
      <c r="E63" s="67">
        <f>Buget_03!D63</f>
        <v>5450000</v>
      </c>
      <c r="F63" s="67">
        <f>Buget_03!E63</f>
        <v>5450000</v>
      </c>
      <c r="G63" s="67">
        <f>Buget_03!F63</f>
        <v>0</v>
      </c>
      <c r="H63" s="67">
        <f>Buget_03!G63</f>
        <v>0</v>
      </c>
      <c r="I63" s="15" t="s">
        <v>239</v>
      </c>
      <c r="J63" s="15" t="s">
        <v>241</v>
      </c>
    </row>
    <row r="64" spans="3:30" ht="53.25" customHeight="1" x14ac:dyDescent="0.25">
      <c r="C64" s="125" t="str">
        <f>Buget_03!B64</f>
        <v>3.2.5.4</v>
      </c>
      <c r="D64" s="31" t="str">
        <f>Buget_03!C64</f>
        <v xml:space="preserve">3.2.5.4 Crearea și dezvoltarea serviciilor de: a) asistență personală, b) de casă comunitară și centrul de plasament, c) de locuință protejată pentru copii cu dizabilități (inclusiv de vîrstă 12-17 ani) și d) asistență psihologică victimelor de violență (telepsihlogie) </v>
      </c>
      <c r="E64" s="67">
        <f>Buget_03!D64</f>
        <v>5051333.333333334</v>
      </c>
      <c r="F64" s="67">
        <f>Buget_03!E64</f>
        <v>5051333.333333334</v>
      </c>
      <c r="G64" s="67">
        <f>Buget_03!F64</f>
        <v>0</v>
      </c>
      <c r="H64" s="67">
        <f>Buget_03!G64</f>
        <v>0</v>
      </c>
      <c r="I64" s="15" t="s">
        <v>239</v>
      </c>
      <c r="U64" s="15" t="s">
        <v>77</v>
      </c>
      <c r="V64" s="15" t="s">
        <v>77</v>
      </c>
      <c r="Y64" s="15" t="s">
        <v>77</v>
      </c>
      <c r="Z64" s="15" t="s">
        <v>77</v>
      </c>
      <c r="AC64" s="15" t="s">
        <v>77</v>
      </c>
      <c r="AD64" s="15" t="s">
        <v>77</v>
      </c>
    </row>
    <row r="65" spans="3:30" ht="24" x14ac:dyDescent="0.25">
      <c r="C65" s="125" t="str">
        <f>Buget_03!B65</f>
        <v>3.2.5.5.</v>
      </c>
      <c r="D65" s="31" t="str">
        <f>Buget_03!C65</f>
        <v>3.2.5.5 Extinderea și fortificarea Serviciului APP și CCTF prin crearea unui număr necesar conform cerințelor pentru cele mai vulnerabile categorii</v>
      </c>
      <c r="E65" s="67">
        <f>Buget_03!D65</f>
        <v>4002000</v>
      </c>
      <c r="F65" s="67">
        <f>Buget_03!E65</f>
        <v>4002000</v>
      </c>
      <c r="G65" s="67">
        <f>Buget_03!F65</f>
        <v>0</v>
      </c>
      <c r="H65" s="67">
        <f>Buget_03!G65</f>
        <v>0</v>
      </c>
      <c r="I65" s="15" t="s">
        <v>239</v>
      </c>
      <c r="J65" s="15" t="s">
        <v>240</v>
      </c>
      <c r="R65" s="15" t="s">
        <v>77</v>
      </c>
    </row>
    <row r="66" spans="3:30" x14ac:dyDescent="0.25">
      <c r="C66" s="137" t="str">
        <f>Buget_03!B66</f>
        <v>3.3 Asigurarea (re) integrării socio-familiale a copiilor și tinerilor din îngrijirea alternativă</v>
      </c>
      <c r="D66" s="138"/>
      <c r="E66" s="67">
        <f>Buget_03!D66</f>
        <v>1214472.5</v>
      </c>
      <c r="F66" s="67">
        <f>Buget_03!E66</f>
        <v>66972.5</v>
      </c>
      <c r="G66" s="67">
        <f>Buget_03!F66</f>
        <v>0</v>
      </c>
      <c r="H66" s="67">
        <f>Buget_03!G66</f>
        <v>1147500</v>
      </c>
    </row>
    <row r="67" spans="3:30" x14ac:dyDescent="0.25">
      <c r="C67" s="131" t="str">
        <f>Buget_03!B67</f>
        <v>3.3.1 Dezvoltarea și implementarea programelor de pregătire către viața independentă a copiilor din îngrijirea alternativă</v>
      </c>
      <c r="D67" s="132"/>
      <c r="E67" s="67">
        <f>Buget_03!D67</f>
        <v>1101972.5</v>
      </c>
      <c r="F67" s="67">
        <f>Buget_03!E67</f>
        <v>29472.5</v>
      </c>
      <c r="G67" s="67">
        <f>Buget_03!F67</f>
        <v>0</v>
      </c>
      <c r="H67" s="67">
        <f>Buget_03!G67</f>
        <v>1072500</v>
      </c>
    </row>
    <row r="68" spans="3:30" ht="24" x14ac:dyDescent="0.25">
      <c r="C68" s="125" t="str">
        <f>Buget_03!B68</f>
        <v>3.3.1.1</v>
      </c>
      <c r="D68" s="31" t="str">
        <f>Buget_03!C68</f>
        <v>3.3.1.1 Evaluarea necesităților și elaborarea propunerilor în baza practicilor pozitive inclusiv din mun. Chișinău (inclusiv estimarea costurilor)</v>
      </c>
      <c r="E68" s="67">
        <f>Buget_03!D68</f>
        <v>75000</v>
      </c>
      <c r="F68" s="67">
        <f>Buget_03!E68</f>
        <v>0</v>
      </c>
      <c r="G68" s="67">
        <f>Buget_03!F68</f>
        <v>0</v>
      </c>
      <c r="H68" s="67">
        <f>Buget_03!G68</f>
        <v>75000</v>
      </c>
      <c r="I68" s="15" t="s">
        <v>239</v>
      </c>
      <c r="T68" s="15" t="s">
        <v>77</v>
      </c>
      <c r="U68" s="15" t="s">
        <v>77</v>
      </c>
    </row>
    <row r="69" spans="3:30" ht="36" x14ac:dyDescent="0.25">
      <c r="C69" s="125" t="str">
        <f>Buget_03!B69</f>
        <v>3.3.1.2</v>
      </c>
      <c r="D69" s="31" t="str">
        <f>Buget_03!C69</f>
        <v>3.3.1.2 Pilotarea programei de viața independentă pentru fiecare forma actuală de îngrijire alternativă (în cadrul Casa comunitară, locuința socială, Centrul pentru copii, adolescenți și familie)</v>
      </c>
      <c r="E69" s="67">
        <f>Buget_03!D69</f>
        <v>750000</v>
      </c>
      <c r="F69" s="67">
        <f>Buget_03!E69</f>
        <v>0</v>
      </c>
      <c r="G69" s="67">
        <f>Buget_03!F69</f>
        <v>0</v>
      </c>
      <c r="H69" s="67">
        <f>Buget_03!G69</f>
        <v>750000</v>
      </c>
      <c r="I69" s="15" t="s">
        <v>239</v>
      </c>
      <c r="R69" s="15" t="s">
        <v>77</v>
      </c>
      <c r="V69" s="15" t="s">
        <v>77</v>
      </c>
      <c r="Z69" s="15" t="s">
        <v>77</v>
      </c>
      <c r="AD69" s="15" t="s">
        <v>77</v>
      </c>
    </row>
    <row r="70" spans="3:30" ht="24" x14ac:dyDescent="0.25">
      <c r="C70" s="125" t="str">
        <f>Buget_03!B70</f>
        <v>3.3.1.3</v>
      </c>
      <c r="D70" s="31" t="str">
        <f>Buget_03!C70</f>
        <v>3.3.1.3 Instruirea implicați în îngrijirea alternativă, oferirea suportului metodologic pentru implementare, inclusiv adaptări necesare</v>
      </c>
      <c r="E70" s="67">
        <f>Buget_03!D70</f>
        <v>147410</v>
      </c>
      <c r="F70" s="67">
        <f>Buget_03!E70</f>
        <v>22410</v>
      </c>
      <c r="G70" s="67">
        <f>Buget_03!F70</f>
        <v>0</v>
      </c>
      <c r="H70" s="67">
        <f>Buget_03!G70</f>
        <v>125000</v>
      </c>
      <c r="I70" s="15" t="s">
        <v>239</v>
      </c>
      <c r="T70" s="15" t="s">
        <v>77</v>
      </c>
      <c r="U70" s="15" t="s">
        <v>77</v>
      </c>
    </row>
    <row r="71" spans="3:30" ht="24" x14ac:dyDescent="0.25">
      <c r="C71" s="125" t="str">
        <f>Buget_03!B71</f>
        <v>3.3.1.4</v>
      </c>
      <c r="D71" s="31" t="str">
        <f>Buget_03!C71</f>
        <v xml:space="preserve">3.3.1.4 Monitorizarea implementării programului de viață independentă în diferite forme de realizare </v>
      </c>
      <c r="E71" s="67">
        <f>Buget_03!D71</f>
        <v>129562.5</v>
      </c>
      <c r="F71" s="67">
        <f>Buget_03!E71</f>
        <v>7062.5</v>
      </c>
      <c r="G71" s="67">
        <f>Buget_03!F71</f>
        <v>0</v>
      </c>
      <c r="H71" s="67">
        <f>Buget_03!G71</f>
        <v>122500</v>
      </c>
      <c r="I71" s="15" t="s">
        <v>239</v>
      </c>
      <c r="U71" s="15" t="s">
        <v>77</v>
      </c>
      <c r="V71" s="15" t="s">
        <v>77</v>
      </c>
    </row>
    <row r="72" spans="3:30" x14ac:dyDescent="0.25">
      <c r="C72" s="131" t="str">
        <f>Buget_03!B72</f>
        <v>3.3.2 Dezvoltarea și implementarea serviciilor de suport și îngrijire pentru adolescenții și tinerii ieșiți din îngrijirea alternativă</v>
      </c>
      <c r="D72" s="132"/>
      <c r="E72" s="67">
        <f>Buget_03!D72</f>
        <v>112500</v>
      </c>
      <c r="F72" s="67">
        <f>Buget_03!E72</f>
        <v>37500</v>
      </c>
      <c r="G72" s="67">
        <f>Buget_03!F72</f>
        <v>0</v>
      </c>
      <c r="H72" s="67">
        <f>Buget_03!G72</f>
        <v>75000</v>
      </c>
    </row>
    <row r="73" spans="3:30" ht="24" x14ac:dyDescent="0.25">
      <c r="C73" s="125" t="str">
        <f>Buget_03!B73</f>
        <v>3.3.2.1</v>
      </c>
      <c r="D73" s="31" t="str">
        <f>Buget_03!C73</f>
        <v>3.3.2.1 Adoptarea deciziei CMC privind implementarea programului de susținere a vieții independente (cu costuri, specializat, standarde de calitate)</v>
      </c>
      <c r="E73" s="67">
        <f>Buget_03!D73</f>
        <v>12500</v>
      </c>
      <c r="F73" s="67">
        <f>Buget_03!E73</f>
        <v>12500</v>
      </c>
      <c r="G73" s="67">
        <f>Buget_03!F73</f>
        <v>0</v>
      </c>
      <c r="H73" s="67">
        <f>Buget_03!G73</f>
        <v>0</v>
      </c>
      <c r="I73" s="15" t="s">
        <v>241</v>
      </c>
      <c r="J73" s="15" t="s">
        <v>239</v>
      </c>
      <c r="U73" s="15" t="s">
        <v>77</v>
      </c>
      <c r="V73" s="15" t="s">
        <v>77</v>
      </c>
    </row>
    <row r="74" spans="3:30" ht="32.25" customHeight="1" x14ac:dyDescent="0.25">
      <c r="C74" s="125" t="str">
        <f>Buget_03!B74</f>
        <v>3.3.2.2</v>
      </c>
      <c r="D74" s="31" t="str">
        <f>Buget_03!C74</f>
        <v>3.3.2.2 Elaborarea modulului din sistemul e-management de caz privind beneficiarii</v>
      </c>
      <c r="E74" s="67">
        <f>Buget_03!D74</f>
        <v>100000</v>
      </c>
      <c r="F74" s="67">
        <f>Buget_03!E74</f>
        <v>25000</v>
      </c>
      <c r="G74" s="67">
        <f>Buget_03!F74</f>
        <v>0</v>
      </c>
      <c r="H74" s="67">
        <f>Buget_03!G74</f>
        <v>75000</v>
      </c>
      <c r="I74" s="15" t="s">
        <v>241</v>
      </c>
      <c r="J74" s="15" t="s">
        <v>239</v>
      </c>
      <c r="Q74" s="15" t="s">
        <v>77</v>
      </c>
    </row>
    <row r="75" spans="3:30" x14ac:dyDescent="0.25">
      <c r="C75" s="125"/>
      <c r="D75" s="68" t="s">
        <v>284</v>
      </c>
      <c r="E75" s="89">
        <f>Buget_03!D76</f>
        <v>163685518.33333334</v>
      </c>
      <c r="F75" s="89">
        <f>Buget_03!E76</f>
        <v>94728415.833333343</v>
      </c>
      <c r="G75" s="89">
        <f>Buget_03!F76</f>
        <v>66221000</v>
      </c>
      <c r="H75" s="89">
        <f>Buget_03!G76</f>
        <v>2736102.5</v>
      </c>
    </row>
  </sheetData>
  <mergeCells count="21">
    <mergeCell ref="K3:N3"/>
    <mergeCell ref="O3:R3"/>
    <mergeCell ref="S3:V3"/>
    <mergeCell ref="W3:Z3"/>
    <mergeCell ref="AA3:AD3"/>
    <mergeCell ref="B2:B4"/>
    <mergeCell ref="C2:C4"/>
    <mergeCell ref="D2:D4"/>
    <mergeCell ref="E2:H2"/>
    <mergeCell ref="E3:H3"/>
    <mergeCell ref="C72:D72"/>
    <mergeCell ref="C52:D52"/>
    <mergeCell ref="C13:D13"/>
    <mergeCell ref="C23:D23"/>
    <mergeCell ref="C34:D34"/>
    <mergeCell ref="C35:D35"/>
    <mergeCell ref="C42:D42"/>
    <mergeCell ref="C46:D46"/>
    <mergeCell ref="C60:D60"/>
    <mergeCell ref="C66:D66"/>
    <mergeCell ref="C67:D6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G65" sqref="G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154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v>4000000</v>
      </c>
      <c r="G64" s="120">
        <f>SUM(H64:J64)</f>
        <v>4000000</v>
      </c>
      <c r="H64" s="120">
        <v>4000000</v>
      </c>
      <c r="I64" s="120">
        <v>0</v>
      </c>
      <c r="J64" s="120">
        <v>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6" spans="2:6" x14ac:dyDescent="0.25">
      <c r="B66" t="s">
        <v>304</v>
      </c>
    </row>
    <row r="67" spans="2:6" x14ac:dyDescent="0.25">
      <c r="B67" t="s">
        <v>305</v>
      </c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G65" sqref="G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155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v>300000</v>
      </c>
      <c r="G64" s="120">
        <f>SUM(H64:J64)</f>
        <v>300000</v>
      </c>
      <c r="H64" s="120">
        <v>300000</v>
      </c>
      <c r="I64" s="120">
        <f t="shared" ref="G64:I64" si="12">SUM(I49:I62)</f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306</v>
      </c>
    </row>
    <row r="68" spans="2:6" x14ac:dyDescent="0.25">
      <c r="B68" t="s">
        <v>307</v>
      </c>
      <c r="F68" s="14"/>
    </row>
    <row r="69" spans="2:6" x14ac:dyDescent="0.25">
      <c r="B69" t="s">
        <v>308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H70" sqref="H7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8.5703125" customWidth="1"/>
    <col min="7" max="7" width="16.28515625" customWidth="1"/>
    <col min="8" max="8" width="15.285156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156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f>3500*12</f>
        <v>42000</v>
      </c>
      <c r="E49">
        <f>119*3</f>
        <v>357</v>
      </c>
      <c r="F49" s="53">
        <f>D49*E49</f>
        <v>14994000</v>
      </c>
      <c r="G49" s="116">
        <f>SUM(H49:J49)</f>
        <v>14994000</v>
      </c>
      <c r="H49" s="117">
        <f>L49+P49+T49+X49+AB49</f>
        <v>14994000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4998000</v>
      </c>
      <c r="T49" s="50">
        <f>F49/3</f>
        <v>4998000</v>
      </c>
      <c r="U49" s="51"/>
      <c r="V49" s="58"/>
      <c r="W49" s="56">
        <f>SUM(X49:Z49)</f>
        <v>4998000</v>
      </c>
      <c r="X49" s="50">
        <f>F49/3</f>
        <v>4998000</v>
      </c>
      <c r="Y49" s="50"/>
      <c r="Z49" s="58"/>
      <c r="AA49" s="56">
        <f>SUM(AB49:AD49)</f>
        <v>4998000</v>
      </c>
      <c r="AB49" s="50">
        <f>F49/3</f>
        <v>4998000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14994000</v>
      </c>
      <c r="G64" s="120">
        <f t="shared" ref="G64:I64" si="12">SUM(G49:G62)</f>
        <v>14994000</v>
      </c>
      <c r="H64" s="120">
        <f t="shared" si="12"/>
        <v>14994000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4998000</v>
      </c>
      <c r="T64" s="65">
        <f t="shared" si="14"/>
        <v>4998000</v>
      </c>
      <c r="U64" s="65">
        <f t="shared" si="14"/>
        <v>0</v>
      </c>
      <c r="V64" s="65">
        <f t="shared" si="14"/>
        <v>0</v>
      </c>
      <c r="W64" s="65">
        <f t="shared" si="14"/>
        <v>4998000</v>
      </c>
      <c r="X64" s="65">
        <f t="shared" si="14"/>
        <v>4998000</v>
      </c>
      <c r="Y64" s="65">
        <f t="shared" si="14"/>
        <v>0</v>
      </c>
      <c r="Z64" s="65">
        <f t="shared" si="14"/>
        <v>0</v>
      </c>
      <c r="AA64" s="65">
        <f t="shared" si="14"/>
        <v>4998000</v>
      </c>
      <c r="AB64" s="65">
        <f t="shared" si="14"/>
        <v>4998000</v>
      </c>
      <c r="AC64" s="65">
        <f t="shared" si="14"/>
        <v>0</v>
      </c>
      <c r="AD64" s="65">
        <f t="shared" si="14"/>
        <v>0</v>
      </c>
    </row>
    <row r="66" spans="2:6" x14ac:dyDescent="0.25">
      <c r="B66" t="s">
        <v>309</v>
      </c>
      <c r="F66" s="14"/>
    </row>
    <row r="67" spans="2:6" x14ac:dyDescent="0.25">
      <c r="B67" t="s">
        <v>310</v>
      </c>
      <c r="F67" s="14"/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V54" sqref="V5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157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258</v>
      </c>
      <c r="C49" s="5" t="s">
        <v>0</v>
      </c>
      <c r="D49" s="7">
        <v>2500</v>
      </c>
      <c r="E49">
        <v>10</v>
      </c>
      <c r="F49" s="53">
        <f>D49*E49</f>
        <v>25000</v>
      </c>
      <c r="G49" s="116">
        <f>SUM(H49:J49)</f>
        <v>25000</v>
      </c>
      <c r="H49" s="117">
        <f>L49+P49+T49+X49+AB49</f>
        <v>0</v>
      </c>
      <c r="I49" s="117">
        <f>M49+Q49+U49+Y49+AC49</f>
        <v>0</v>
      </c>
      <c r="J49" s="118">
        <f>R49+V49+Z49+AD49</f>
        <v>25000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25000</v>
      </c>
      <c r="T49" s="50"/>
      <c r="U49" s="51"/>
      <c r="V49" s="64">
        <f>F49</f>
        <v>25000</v>
      </c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259</v>
      </c>
      <c r="C53" s="5" t="s">
        <v>109</v>
      </c>
      <c r="D53" s="7">
        <v>50000</v>
      </c>
      <c r="E53" s="49">
        <v>6</v>
      </c>
      <c r="F53" s="53">
        <f t="shared" si="0"/>
        <v>300000</v>
      </c>
      <c r="G53" s="116">
        <f t="shared" si="1"/>
        <v>300000</v>
      </c>
      <c r="H53" s="117">
        <f t="shared" si="2"/>
        <v>0</v>
      </c>
      <c r="I53" s="117">
        <f t="shared" si="2"/>
        <v>0</v>
      </c>
      <c r="J53" s="118">
        <f t="shared" si="3"/>
        <v>300000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300000</v>
      </c>
      <c r="T53" s="50"/>
      <c r="U53" s="51"/>
      <c r="V53" s="64">
        <f>F53</f>
        <v>300000</v>
      </c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325000</v>
      </c>
      <c r="G64" s="120">
        <f t="shared" ref="G64:I64" si="12">SUM(G49:G62)</f>
        <v>325000</v>
      </c>
      <c r="H64" s="120">
        <f t="shared" si="12"/>
        <v>0</v>
      </c>
      <c r="I64" s="120">
        <f t="shared" si="12"/>
        <v>0</v>
      </c>
      <c r="J64" s="120">
        <f>SUM(J49:J62)</f>
        <v>325000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325000</v>
      </c>
      <c r="T64" s="65">
        <f t="shared" si="14"/>
        <v>0</v>
      </c>
      <c r="U64" s="65">
        <f t="shared" si="14"/>
        <v>0</v>
      </c>
      <c r="V64" s="65">
        <f t="shared" si="14"/>
        <v>325000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0" sqref="AB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7.710937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 t="s">
        <v>140</v>
      </c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158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377</v>
      </c>
      <c r="C49" s="5" t="s">
        <v>0</v>
      </c>
      <c r="D49" s="7">
        <v>850000</v>
      </c>
      <c r="E49">
        <v>3</v>
      </c>
      <c r="F49" s="53">
        <f>D49*E49</f>
        <v>2550000</v>
      </c>
      <c r="G49" s="116">
        <f>SUM(H49:J49)</f>
        <v>2550000</v>
      </c>
      <c r="H49" s="117">
        <f>L49+P49+T49+X49+AB49</f>
        <v>2550000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850000</v>
      </c>
      <c r="T49" s="50">
        <f>F49/3</f>
        <v>850000</v>
      </c>
      <c r="U49" s="51"/>
      <c r="V49" s="58"/>
      <c r="W49" s="56">
        <f>SUM(X49:Z49)</f>
        <v>850000</v>
      </c>
      <c r="X49" s="50">
        <f>F49/3</f>
        <v>850000</v>
      </c>
      <c r="Y49" s="50"/>
      <c r="Z49" s="58"/>
      <c r="AA49" s="56">
        <f>SUM(AB49:AD49)</f>
        <v>850000</v>
      </c>
      <c r="AB49" s="50">
        <f>F49/3</f>
        <v>850000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2550000</v>
      </c>
      <c r="G64" s="120">
        <f t="shared" ref="G64:I64" si="12">SUM(G49:G62)</f>
        <v>2550000</v>
      </c>
      <c r="H64" s="120">
        <f t="shared" si="12"/>
        <v>2550000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850000</v>
      </c>
      <c r="T64" s="65">
        <f t="shared" si="14"/>
        <v>850000</v>
      </c>
      <c r="U64" s="65">
        <f t="shared" si="14"/>
        <v>0</v>
      </c>
      <c r="V64" s="65">
        <f t="shared" si="14"/>
        <v>0</v>
      </c>
      <c r="W64" s="65">
        <f t="shared" si="14"/>
        <v>850000</v>
      </c>
      <c r="X64" s="65">
        <f t="shared" si="14"/>
        <v>850000</v>
      </c>
      <c r="Y64" s="65">
        <f t="shared" si="14"/>
        <v>0</v>
      </c>
      <c r="Z64" s="65">
        <f t="shared" si="14"/>
        <v>0</v>
      </c>
      <c r="AA64" s="65">
        <f t="shared" si="14"/>
        <v>850000</v>
      </c>
      <c r="AB64" s="65">
        <f t="shared" si="14"/>
        <v>850000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311</v>
      </c>
    </row>
    <row r="68" spans="2:6" x14ac:dyDescent="0.25">
      <c r="F68" s="14"/>
    </row>
    <row r="69" spans="2:6" x14ac:dyDescent="0.25">
      <c r="B69" t="s">
        <v>312</v>
      </c>
      <c r="F69" s="14"/>
    </row>
    <row r="70" spans="2:6" x14ac:dyDescent="0.25">
      <c r="B70" t="s">
        <v>313</v>
      </c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J72" sqref="J7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9.2851562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159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378</v>
      </c>
      <c r="C49" s="5" t="s">
        <v>0</v>
      </c>
      <c r="D49" s="7">
        <v>1100000</v>
      </c>
      <c r="E49">
        <v>3</v>
      </c>
      <c r="F49" s="53">
        <f>D49*E49</f>
        <v>3300000</v>
      </c>
      <c r="G49" s="116">
        <f>SUM(H49:J49)</f>
        <v>3300000</v>
      </c>
      <c r="H49" s="117">
        <f>L49+P49+T49+X49+AB49</f>
        <v>3300000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1100000</v>
      </c>
      <c r="T49" s="50">
        <f>F49/3</f>
        <v>1100000</v>
      </c>
      <c r="U49" s="51"/>
      <c r="V49" s="58"/>
      <c r="W49" s="56">
        <f>SUM(X49:Z49)</f>
        <v>1100000</v>
      </c>
      <c r="X49" s="50">
        <f>F49/3</f>
        <v>1100000</v>
      </c>
      <c r="Y49" s="50"/>
      <c r="Z49" s="58"/>
      <c r="AA49" s="56">
        <f>SUM(AB49:AD49)</f>
        <v>1100000</v>
      </c>
      <c r="AB49" s="50">
        <f>F49/3</f>
        <v>1100000</v>
      </c>
      <c r="AC49" s="50"/>
      <c r="AD49" s="58"/>
    </row>
    <row r="50" spans="2:30" x14ac:dyDescent="0.25">
      <c r="B50" s="3" t="s">
        <v>379</v>
      </c>
      <c r="C50" s="5" t="s">
        <v>6</v>
      </c>
      <c r="D50" s="7">
        <v>50000</v>
      </c>
      <c r="E50">
        <v>3</v>
      </c>
      <c r="F50" s="53">
        <f t="shared" ref="F50:F56" si="0">D50*E50</f>
        <v>150000</v>
      </c>
      <c r="G50" s="116">
        <f t="shared" ref="G50:G62" si="1">SUM(H50:J50)</f>
        <v>150000</v>
      </c>
      <c r="H50" s="117">
        <f t="shared" ref="H50:I62" si="2">L50+P50+T50+X50+AB50</f>
        <v>150000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50000</v>
      </c>
      <c r="T50" s="50">
        <f>F50/3</f>
        <v>50000</v>
      </c>
      <c r="U50" s="51"/>
      <c r="V50" s="58"/>
      <c r="W50" s="56">
        <f t="shared" ref="W50:W62" si="6">SUM(X50:Z50)</f>
        <v>50000</v>
      </c>
      <c r="X50" s="50">
        <f>F50/3</f>
        <v>50000</v>
      </c>
      <c r="Y50" s="50"/>
      <c r="Z50" s="58"/>
      <c r="AA50" s="56">
        <f t="shared" ref="AA50:AA62" si="7">SUM(AB50:AD50)</f>
        <v>50000</v>
      </c>
      <c r="AB50" s="50">
        <f>F50/3</f>
        <v>50000</v>
      </c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3450000</v>
      </c>
      <c r="G64" s="120">
        <f t="shared" ref="G64:I64" si="12">SUM(G49:G62)</f>
        <v>3450000</v>
      </c>
      <c r="H64" s="120">
        <f t="shared" si="12"/>
        <v>3450000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1150000</v>
      </c>
      <c r="T64" s="65">
        <f t="shared" si="14"/>
        <v>1150000</v>
      </c>
      <c r="U64" s="65">
        <f t="shared" si="14"/>
        <v>0</v>
      </c>
      <c r="V64" s="65">
        <f t="shared" si="14"/>
        <v>0</v>
      </c>
      <c r="W64" s="65">
        <f t="shared" si="14"/>
        <v>1150000</v>
      </c>
      <c r="X64" s="65">
        <f t="shared" si="14"/>
        <v>1150000</v>
      </c>
      <c r="Y64" s="65">
        <f t="shared" si="14"/>
        <v>0</v>
      </c>
      <c r="Z64" s="65">
        <f t="shared" si="14"/>
        <v>0</v>
      </c>
      <c r="AA64" s="65">
        <f t="shared" si="14"/>
        <v>1150000</v>
      </c>
      <c r="AB64" s="65">
        <f t="shared" si="14"/>
        <v>1150000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314</v>
      </c>
    </row>
    <row r="68" spans="2:6" x14ac:dyDescent="0.25">
      <c r="F68" s="14"/>
    </row>
    <row r="69" spans="2:6" x14ac:dyDescent="0.25">
      <c r="B69" t="s">
        <v>315</v>
      </c>
      <c r="F69" s="14"/>
    </row>
    <row r="70" spans="2:6" x14ac:dyDescent="0.25">
      <c r="B70" t="s">
        <v>316</v>
      </c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topLeftCell="A4" zoomScale="70" zoomScaleNormal="70" workbookViewId="0">
      <selection activeCell="F65" sqref="F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160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H64</f>
        <v>1000000</v>
      </c>
      <c r="G64" s="120">
        <f>SUM(H64:J64)</f>
        <v>1000000</v>
      </c>
      <c r="H64" s="120">
        <v>1000000</v>
      </c>
      <c r="I64" s="120">
        <f t="shared" ref="G64:I64" si="12">SUM(I49:I62)</f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2:6" x14ac:dyDescent="0.25">
      <c r="B68" t="s">
        <v>317</v>
      </c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5" sqref="AB55:AB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7.85546875" customWidth="1"/>
    <col min="7" max="7" width="14.28515625" customWidth="1"/>
    <col min="8" max="8" width="15.285156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122" t="s">
        <v>161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380</v>
      </c>
      <c r="C49" s="5" t="s">
        <v>0</v>
      </c>
      <c r="D49" s="7">
        <v>3000</v>
      </c>
      <c r="E49">
        <f>953*3</f>
        <v>2859</v>
      </c>
      <c r="F49" s="53">
        <f>D49*E49</f>
        <v>8577000</v>
      </c>
      <c r="G49" s="116">
        <f>SUM(H49:J49)</f>
        <v>8577000</v>
      </c>
      <c r="H49" s="117">
        <f>L49+P49+T49+X49+AB49</f>
        <v>8577000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2859000</v>
      </c>
      <c r="T49" s="50">
        <f>F49/3</f>
        <v>2859000</v>
      </c>
      <c r="U49" s="51"/>
      <c r="V49" s="58"/>
      <c r="W49" s="56">
        <f>SUM(X49:Z49)</f>
        <v>2859000</v>
      </c>
      <c r="X49" s="50">
        <f>F49/3</f>
        <v>2859000</v>
      </c>
      <c r="Y49" s="50"/>
      <c r="Z49" s="58"/>
      <c r="AA49" s="56">
        <f>SUM(AB49:AD49)</f>
        <v>2859000</v>
      </c>
      <c r="AB49" s="50">
        <f>F49/3</f>
        <v>2859000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381</v>
      </c>
      <c r="C52" s="5" t="s">
        <v>0</v>
      </c>
      <c r="D52" s="7">
        <v>5000</v>
      </c>
      <c r="E52" s="49">
        <f>6*3</f>
        <v>18</v>
      </c>
      <c r="F52" s="53">
        <f t="shared" si="0"/>
        <v>90000</v>
      </c>
      <c r="G52" s="116">
        <f t="shared" si="1"/>
        <v>90000</v>
      </c>
      <c r="H52" s="117">
        <f t="shared" si="2"/>
        <v>90000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30000</v>
      </c>
      <c r="T52" s="50">
        <f>F52/3</f>
        <v>30000</v>
      </c>
      <c r="U52" s="51"/>
      <c r="V52" s="58"/>
      <c r="W52" s="56">
        <f t="shared" si="6"/>
        <v>30000</v>
      </c>
      <c r="X52" s="50">
        <f>F52/3</f>
        <v>30000</v>
      </c>
      <c r="Y52" s="50"/>
      <c r="Z52" s="58"/>
      <c r="AA52" s="56">
        <f t="shared" si="7"/>
        <v>30000</v>
      </c>
      <c r="AB52" s="50">
        <f>F52/3</f>
        <v>30000</v>
      </c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383</v>
      </c>
      <c r="C55" s="5" t="s">
        <v>108</v>
      </c>
      <c r="D55" s="7">
        <v>5000</v>
      </c>
      <c r="E55">
        <f>6*3</f>
        <v>18</v>
      </c>
      <c r="F55" s="53">
        <f t="shared" si="0"/>
        <v>90000</v>
      </c>
      <c r="G55" s="116">
        <f t="shared" si="1"/>
        <v>90000</v>
      </c>
      <c r="H55" s="117">
        <f t="shared" si="2"/>
        <v>90000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30000</v>
      </c>
      <c r="T55" s="50">
        <f>F55/3</f>
        <v>30000</v>
      </c>
      <c r="U55" s="51"/>
      <c r="V55" s="58"/>
      <c r="W55" s="56">
        <f t="shared" si="6"/>
        <v>30000</v>
      </c>
      <c r="X55" s="50">
        <f>F55/3</f>
        <v>30000</v>
      </c>
      <c r="Y55" s="50"/>
      <c r="Z55" s="58"/>
      <c r="AA55" s="56">
        <f t="shared" si="7"/>
        <v>30000</v>
      </c>
      <c r="AB55" s="50">
        <f>F55/3</f>
        <v>30000</v>
      </c>
      <c r="AC55" s="50"/>
      <c r="AD55" s="58"/>
    </row>
    <row r="56" spans="2:30" x14ac:dyDescent="0.25">
      <c r="B56" s="3" t="s">
        <v>382</v>
      </c>
      <c r="C56" s="5" t="s">
        <v>33</v>
      </c>
      <c r="D56" s="7">
        <v>3028000</v>
      </c>
      <c r="E56">
        <f>3</f>
        <v>3</v>
      </c>
      <c r="F56" s="53">
        <f t="shared" si="0"/>
        <v>9084000</v>
      </c>
      <c r="G56" s="116">
        <f t="shared" si="1"/>
        <v>9084000</v>
      </c>
      <c r="H56" s="117">
        <f t="shared" si="2"/>
        <v>9084000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3028000</v>
      </c>
      <c r="T56" s="50">
        <f>F56/3</f>
        <v>3028000</v>
      </c>
      <c r="U56" s="51"/>
      <c r="V56" s="58"/>
      <c r="W56" s="56">
        <f t="shared" si="6"/>
        <v>3028000</v>
      </c>
      <c r="X56" s="50">
        <f>F56/3</f>
        <v>3028000</v>
      </c>
      <c r="Y56" s="50"/>
      <c r="Z56" s="58"/>
      <c r="AA56" s="56">
        <f t="shared" si="7"/>
        <v>3028000</v>
      </c>
      <c r="AB56" s="50">
        <f>F56/3</f>
        <v>3028000</v>
      </c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17841000</v>
      </c>
      <c r="G64" s="120">
        <f t="shared" ref="G64:I64" si="12">SUM(G49:G62)</f>
        <v>17841000</v>
      </c>
      <c r="H64" s="120">
        <f t="shared" si="12"/>
        <v>17841000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5947000</v>
      </c>
      <c r="T64" s="65">
        <f t="shared" si="14"/>
        <v>5947000</v>
      </c>
      <c r="U64" s="65">
        <f t="shared" si="14"/>
        <v>0</v>
      </c>
      <c r="V64" s="65">
        <f t="shared" si="14"/>
        <v>0</v>
      </c>
      <c r="W64" s="65">
        <f t="shared" si="14"/>
        <v>5947000</v>
      </c>
      <c r="X64" s="65">
        <f t="shared" si="14"/>
        <v>5947000</v>
      </c>
      <c r="Y64" s="65">
        <f t="shared" si="14"/>
        <v>0</v>
      </c>
      <c r="Z64" s="65">
        <f t="shared" si="14"/>
        <v>0</v>
      </c>
      <c r="AA64" s="65">
        <f t="shared" si="14"/>
        <v>5947000</v>
      </c>
      <c r="AB64" s="65">
        <f t="shared" si="14"/>
        <v>5947000</v>
      </c>
      <c r="AC64" s="65">
        <f t="shared" si="14"/>
        <v>0</v>
      </c>
      <c r="AD64" s="65">
        <f t="shared" si="14"/>
        <v>0</v>
      </c>
    </row>
    <row r="66" spans="2:6" x14ac:dyDescent="0.25">
      <c r="B66" t="s">
        <v>318</v>
      </c>
    </row>
    <row r="67" spans="2:6" x14ac:dyDescent="0.25">
      <c r="B67" t="s">
        <v>319</v>
      </c>
      <c r="F67" s="14"/>
    </row>
    <row r="68" spans="2:6" x14ac:dyDescent="0.25">
      <c r="B68" t="s">
        <v>320</v>
      </c>
      <c r="F68" s="14"/>
    </row>
    <row r="69" spans="2:6" x14ac:dyDescent="0.25">
      <c r="B69" t="s">
        <v>321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H49" sqref="H49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163</v>
      </c>
    </row>
    <row r="7" spans="2:4" x14ac:dyDescent="0.25">
      <c r="B7" s="123"/>
    </row>
    <row r="8" spans="2:4" x14ac:dyDescent="0.25">
      <c r="B8" s="22">
        <v>2021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ht="30" x14ac:dyDescent="0.25">
      <c r="B49" s="100" t="s">
        <v>260</v>
      </c>
      <c r="C49" s="5" t="s">
        <v>0</v>
      </c>
      <c r="D49" s="7">
        <v>2500</v>
      </c>
      <c r="E49">
        <v>40</v>
      </c>
      <c r="F49" s="53">
        <f>D49*E49</f>
        <v>100000</v>
      </c>
      <c r="G49" s="116">
        <f>SUM(H49:J49)</f>
        <v>100000</v>
      </c>
      <c r="H49" s="117">
        <f>L49+P49+T49+X49+AB49</f>
        <v>0</v>
      </c>
      <c r="I49" s="117">
        <f>M49+Q49+U49+Y49+AC49</f>
        <v>0</v>
      </c>
      <c r="J49" s="118">
        <f>R49+V49+Z49+AD49+N49</f>
        <v>100000</v>
      </c>
      <c r="K49" s="56">
        <f t="shared" ref="K49:K62" si="0">SUM(L49:N49)</f>
        <v>100000</v>
      </c>
      <c r="L49" s="50"/>
      <c r="M49" s="50"/>
      <c r="N49" s="64">
        <f>F49</f>
        <v>100000</v>
      </c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E50">
        <v>20</v>
      </c>
      <c r="F50" s="53">
        <f t="shared" ref="F50:F56" si="1">D50*E50</f>
        <v>3000</v>
      </c>
      <c r="G50" s="116">
        <f t="shared" ref="G50:G62" si="2">SUM(H50:J50)</f>
        <v>3000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R50+V50+Z50+AD50+N50</f>
        <v>3000</v>
      </c>
      <c r="K50" s="56">
        <f t="shared" si="0"/>
        <v>3000</v>
      </c>
      <c r="L50" s="50"/>
      <c r="M50" s="50"/>
      <c r="N50" s="64">
        <f t="shared" ref="N50:N52" si="5">F50</f>
        <v>3000</v>
      </c>
      <c r="O50" s="56">
        <f>SUM(P50:R50)</f>
        <v>0</v>
      </c>
      <c r="P50" s="50"/>
      <c r="Q50" s="50"/>
      <c r="R50" s="64"/>
      <c r="S50" s="56">
        <f t="shared" ref="S50:S62" si="6">SUM(T50:V50)</f>
        <v>0</v>
      </c>
      <c r="T50" s="50"/>
      <c r="U50" s="51"/>
      <c r="V50" s="58"/>
      <c r="W50" s="56">
        <f t="shared" ref="W50:W62" si="7">SUM(X50:Z50)</f>
        <v>0</v>
      </c>
      <c r="X50" s="50"/>
      <c r="Y50" s="50"/>
      <c r="Z50" s="58"/>
      <c r="AA50" s="56">
        <f t="shared" ref="AA50:AA62" si="8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64"/>
      <c r="O51" s="56">
        <f t="shared" ref="O51:O58" si="9">SUM(P51:R51)</f>
        <v>0</v>
      </c>
      <c r="P51" s="50"/>
      <c r="Q51" s="50"/>
      <c r="R51" s="64">
        <f t="shared" ref="R51:R57" si="10">F51</f>
        <v>0</v>
      </c>
      <c r="S51" s="56">
        <f t="shared" si="6"/>
        <v>0</v>
      </c>
      <c r="T51" s="50"/>
      <c r="U51" s="51"/>
      <c r="V51" s="58"/>
      <c r="W51" s="56">
        <f t="shared" si="7"/>
        <v>0</v>
      </c>
      <c r="X51" s="50"/>
      <c r="Y51" s="50"/>
      <c r="Z51" s="58"/>
      <c r="AA51" s="56">
        <f t="shared" si="8"/>
        <v>0</v>
      </c>
      <c r="AB51" s="50"/>
      <c r="AC51" s="50"/>
      <c r="AD51" s="58"/>
    </row>
    <row r="52" spans="2:30" x14ac:dyDescent="0.25">
      <c r="B52" s="3" t="s">
        <v>257</v>
      </c>
      <c r="C52" s="5" t="s">
        <v>0</v>
      </c>
      <c r="D52" s="7">
        <v>2500</v>
      </c>
      <c r="E52" s="49">
        <v>10</v>
      </c>
      <c r="F52" s="53">
        <f t="shared" si="1"/>
        <v>25000</v>
      </c>
      <c r="G52" s="116">
        <f t="shared" si="2"/>
        <v>25000</v>
      </c>
      <c r="H52" s="117">
        <f t="shared" si="3"/>
        <v>0</v>
      </c>
      <c r="I52" s="117">
        <f t="shared" si="3"/>
        <v>0</v>
      </c>
      <c r="J52" s="118">
        <f t="shared" si="4"/>
        <v>25000</v>
      </c>
      <c r="K52" s="56">
        <f t="shared" si="0"/>
        <v>25000</v>
      </c>
      <c r="L52" s="50"/>
      <c r="M52" s="50"/>
      <c r="N52" s="64">
        <f t="shared" si="5"/>
        <v>25000</v>
      </c>
      <c r="O52" s="56">
        <f t="shared" si="9"/>
        <v>0</v>
      </c>
      <c r="P52" s="50"/>
      <c r="Q52" s="50"/>
      <c r="R52" s="64"/>
      <c r="S52" s="56">
        <f t="shared" si="6"/>
        <v>0</v>
      </c>
      <c r="T52" s="50"/>
      <c r="U52" s="51"/>
      <c r="V52" s="58"/>
      <c r="W52" s="56">
        <f t="shared" si="7"/>
        <v>0</v>
      </c>
      <c r="X52" s="50"/>
      <c r="Y52" s="50"/>
      <c r="Z52" s="58"/>
      <c r="AA52" s="56">
        <f t="shared" si="8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9"/>
        <v>0</v>
      </c>
      <c r="P53" s="50"/>
      <c r="Q53" s="50"/>
      <c r="R53" s="64"/>
      <c r="S53" s="56">
        <f t="shared" si="6"/>
        <v>0</v>
      </c>
      <c r="T53" s="50"/>
      <c r="U53" s="51"/>
      <c r="V53" s="58"/>
      <c r="W53" s="56">
        <f t="shared" si="7"/>
        <v>0</v>
      </c>
      <c r="X53" s="50"/>
      <c r="Y53" s="50"/>
      <c r="Z53" s="58"/>
      <c r="AA53" s="56">
        <f t="shared" si="8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>
        <f t="shared" si="4"/>
        <v>0</v>
      </c>
      <c r="K54" s="56">
        <f t="shared" si="0"/>
        <v>0</v>
      </c>
      <c r="L54" s="50"/>
      <c r="M54" s="50"/>
      <c r="N54" s="58"/>
      <c r="O54" s="56">
        <f t="shared" si="9"/>
        <v>0</v>
      </c>
      <c r="P54" s="50"/>
      <c r="Q54" s="50"/>
      <c r="R54" s="64">
        <f t="shared" si="10"/>
        <v>0</v>
      </c>
      <c r="S54" s="56">
        <f t="shared" si="6"/>
        <v>0</v>
      </c>
      <c r="T54" s="50"/>
      <c r="U54" s="51"/>
      <c r="V54" s="58"/>
      <c r="W54" s="56">
        <f t="shared" si="7"/>
        <v>0</v>
      </c>
      <c r="X54" s="50"/>
      <c r="Y54" s="50"/>
      <c r="Z54" s="58"/>
      <c r="AA54" s="56">
        <f t="shared" si="8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9"/>
        <v>0</v>
      </c>
      <c r="P55" s="50"/>
      <c r="Q55" s="50"/>
      <c r="R55" s="64"/>
      <c r="S55" s="56">
        <f t="shared" si="6"/>
        <v>0</v>
      </c>
      <c r="T55" s="50"/>
      <c r="U55" s="51"/>
      <c r="V55" s="58">
        <f>D55*E55</f>
        <v>0</v>
      </c>
      <c r="W55" s="56">
        <f t="shared" si="7"/>
        <v>0</v>
      </c>
      <c r="X55" s="50"/>
      <c r="Y55" s="50"/>
      <c r="Z55" s="58"/>
      <c r="AA55" s="56">
        <f t="shared" si="8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9"/>
        <v>0</v>
      </c>
      <c r="P56" s="50"/>
      <c r="Q56" s="50"/>
      <c r="R56" s="64"/>
      <c r="S56" s="56">
        <f t="shared" si="6"/>
        <v>0</v>
      </c>
      <c r="T56" s="50"/>
      <c r="U56" s="51"/>
      <c r="V56" s="58">
        <f>D56*E56/2</f>
        <v>0</v>
      </c>
      <c r="W56" s="56">
        <f t="shared" si="7"/>
        <v>0</v>
      </c>
      <c r="X56" s="50"/>
      <c r="Y56" s="50"/>
      <c r="Z56" s="58"/>
      <c r="AA56" s="56">
        <f t="shared" si="8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9"/>
        <v>0</v>
      </c>
      <c r="P57" s="50"/>
      <c r="Q57" s="50"/>
      <c r="R57" s="64">
        <f t="shared" si="10"/>
        <v>0</v>
      </c>
      <c r="S57" s="56">
        <f t="shared" si="6"/>
        <v>0</v>
      </c>
      <c r="T57" s="50"/>
      <c r="U57" s="51"/>
      <c r="V57" s="58"/>
      <c r="W57" s="56">
        <f t="shared" si="7"/>
        <v>0</v>
      </c>
      <c r="X57" s="50"/>
      <c r="Y57" s="50"/>
      <c r="Z57" s="58"/>
      <c r="AA57" s="56">
        <f t="shared" si="8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v>20</v>
      </c>
      <c r="F58" s="53">
        <f>D58*E58</f>
        <v>1000</v>
      </c>
      <c r="G58" s="116">
        <f t="shared" si="2"/>
        <v>1000</v>
      </c>
      <c r="H58" s="117">
        <f t="shared" si="3"/>
        <v>1000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9"/>
        <v>1000</v>
      </c>
      <c r="P58" s="127">
        <f>F58</f>
        <v>1000</v>
      </c>
      <c r="Q58" s="50"/>
      <c r="R58" s="64"/>
      <c r="S58" s="56">
        <f t="shared" si="6"/>
        <v>0</v>
      </c>
      <c r="T58" s="50"/>
      <c r="U58" s="51"/>
      <c r="V58" s="58"/>
      <c r="W58" s="56">
        <f t="shared" si="7"/>
        <v>0</v>
      </c>
      <c r="X58" s="50"/>
      <c r="Y58" s="50"/>
      <c r="Z58" s="58"/>
      <c r="AA58" s="56">
        <f t="shared" si="8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1</v>
      </c>
      <c r="F59" s="53">
        <f t="shared" ref="F59:F62" si="11">D59*E59</f>
        <v>3225</v>
      </c>
      <c r="G59" s="116">
        <f t="shared" si="2"/>
        <v>3225</v>
      </c>
      <c r="H59" s="117">
        <f t="shared" si="3"/>
        <v>3225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127">
        <f t="shared" ref="P59:P62" si="12">F59</f>
        <v>3225</v>
      </c>
      <c r="Q59" s="50"/>
      <c r="R59" s="64"/>
      <c r="S59" s="56">
        <f t="shared" si="6"/>
        <v>0</v>
      </c>
      <c r="T59" s="50"/>
      <c r="U59" s="51"/>
      <c r="V59" s="58"/>
      <c r="W59" s="56">
        <f t="shared" si="7"/>
        <v>0</v>
      </c>
      <c r="X59" s="50"/>
      <c r="Y59" s="50"/>
      <c r="Z59" s="58"/>
      <c r="AA59" s="56">
        <f t="shared" si="8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1</v>
      </c>
      <c r="F60" s="53">
        <f t="shared" si="11"/>
        <v>537.5</v>
      </c>
      <c r="G60" s="116">
        <f t="shared" si="2"/>
        <v>537.5</v>
      </c>
      <c r="H60" s="117">
        <f t="shared" si="3"/>
        <v>537.5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127">
        <f t="shared" si="12"/>
        <v>537.5</v>
      </c>
      <c r="Q60" s="50"/>
      <c r="R60" s="64"/>
      <c r="S60" s="56">
        <f t="shared" si="6"/>
        <v>0</v>
      </c>
      <c r="T60" s="50"/>
      <c r="U60" s="51"/>
      <c r="V60" s="58"/>
      <c r="W60" s="56">
        <f t="shared" si="7"/>
        <v>0</v>
      </c>
      <c r="X60" s="50"/>
      <c r="Y60" s="50"/>
      <c r="Z60" s="58"/>
      <c r="AA60" s="56">
        <f t="shared" si="8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1</v>
      </c>
      <c r="F61" s="53">
        <f t="shared" si="11"/>
        <v>40</v>
      </c>
      <c r="G61" s="116">
        <f t="shared" si="2"/>
        <v>40</v>
      </c>
      <c r="H61" s="117">
        <f t="shared" si="3"/>
        <v>40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127">
        <f t="shared" si="12"/>
        <v>40</v>
      </c>
      <c r="Q61" s="50"/>
      <c r="R61" s="64"/>
      <c r="S61" s="56">
        <f t="shared" si="6"/>
        <v>0</v>
      </c>
      <c r="T61" s="50"/>
      <c r="U61" s="51"/>
      <c r="V61" s="58"/>
      <c r="W61" s="56">
        <f t="shared" si="7"/>
        <v>0</v>
      </c>
      <c r="X61" s="50"/>
      <c r="Y61" s="50"/>
      <c r="Z61" s="58"/>
      <c r="AA61" s="56">
        <f t="shared" si="8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20</v>
      </c>
      <c r="F62" s="53">
        <f t="shared" si="11"/>
        <v>400</v>
      </c>
      <c r="G62" s="116">
        <f t="shared" si="2"/>
        <v>400</v>
      </c>
      <c r="H62" s="117">
        <f t="shared" si="3"/>
        <v>400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127">
        <f t="shared" si="12"/>
        <v>400</v>
      </c>
      <c r="Q62" s="50"/>
      <c r="R62" s="64"/>
      <c r="S62" s="56">
        <f t="shared" si="6"/>
        <v>0</v>
      </c>
      <c r="T62" s="50"/>
      <c r="U62" s="51"/>
      <c r="V62" s="58"/>
      <c r="W62" s="56">
        <f t="shared" si="7"/>
        <v>0</v>
      </c>
      <c r="X62" s="50"/>
      <c r="Y62" s="50"/>
      <c r="Z62" s="58"/>
      <c r="AA62" s="56">
        <f t="shared" si="8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133202.5</v>
      </c>
      <c r="G64" s="120">
        <f t="shared" ref="G64:I64" si="13">SUM(G49:G62)</f>
        <v>133202.5</v>
      </c>
      <c r="H64" s="120">
        <f t="shared" si="13"/>
        <v>5202.5</v>
      </c>
      <c r="I64" s="120">
        <f t="shared" si="13"/>
        <v>0</v>
      </c>
      <c r="J64" s="120">
        <f>SUM(J49:J62)</f>
        <v>128000</v>
      </c>
      <c r="K64" s="61">
        <f t="shared" ref="K64:M64" si="14">SUM(K49:K62)</f>
        <v>128000</v>
      </c>
      <c r="L64" s="61">
        <f t="shared" si="14"/>
        <v>0</v>
      </c>
      <c r="M64" s="61">
        <f t="shared" si="14"/>
        <v>0</v>
      </c>
      <c r="N64" s="61">
        <f>SUM(N49:N62)</f>
        <v>128000</v>
      </c>
      <c r="O64" s="62">
        <f>SUM(O49:O62)</f>
        <v>1000</v>
      </c>
      <c r="P64" s="62">
        <f>SUM(P49:P62)</f>
        <v>5202.5</v>
      </c>
      <c r="Q64" s="63"/>
      <c r="R64" s="65">
        <f>SUM(R49:R63)</f>
        <v>0</v>
      </c>
      <c r="S64" s="65">
        <f t="shared" ref="S64:AD64" si="15">SUM(S49:S63)</f>
        <v>0</v>
      </c>
      <c r="T64" s="65">
        <f t="shared" si="15"/>
        <v>0</v>
      </c>
      <c r="U64" s="65">
        <f t="shared" si="15"/>
        <v>0</v>
      </c>
      <c r="V64" s="65">
        <f t="shared" si="15"/>
        <v>0</v>
      </c>
      <c r="W64" s="65">
        <f t="shared" si="15"/>
        <v>0</v>
      </c>
      <c r="X64" s="65">
        <f t="shared" si="15"/>
        <v>0</v>
      </c>
      <c r="Y64" s="65">
        <f t="shared" si="15"/>
        <v>0</v>
      </c>
      <c r="Z64" s="65">
        <f t="shared" si="15"/>
        <v>0</v>
      </c>
      <c r="AA64" s="65">
        <f t="shared" si="15"/>
        <v>0</v>
      </c>
      <c r="AB64" s="65">
        <f t="shared" si="15"/>
        <v>0</v>
      </c>
      <c r="AC64" s="65">
        <f t="shared" si="15"/>
        <v>0</v>
      </c>
      <c r="AD64" s="65">
        <f t="shared" si="15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L51" sqref="L5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164</v>
      </c>
    </row>
    <row r="7" spans="2:4" x14ac:dyDescent="0.25">
      <c r="B7" s="123"/>
    </row>
    <row r="8" spans="2:4" x14ac:dyDescent="0.25">
      <c r="B8" s="22">
        <v>2021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/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370</v>
      </c>
      <c r="C49" s="5" t="s">
        <v>0</v>
      </c>
      <c r="D49" s="7">
        <v>50</v>
      </c>
      <c r="E49">
        <f>8*5</f>
        <v>40</v>
      </c>
      <c r="F49" s="53">
        <f>D49*E49</f>
        <v>2000</v>
      </c>
      <c r="G49" s="116">
        <f>SUM(H49:J49)</f>
        <v>2000</v>
      </c>
      <c r="H49" s="117">
        <f>L49+P49+T49+X49+AB49</f>
        <v>2000</v>
      </c>
      <c r="I49" s="117">
        <f>M49+Q49+U49+Y49+AC49</f>
        <v>0</v>
      </c>
      <c r="J49" s="118">
        <f>R49+V49+Z49+AD49+N49</f>
        <v>0</v>
      </c>
      <c r="K49" s="56">
        <f t="shared" ref="K49:K62" si="0">SUM(L49:N49)</f>
        <v>2000</v>
      </c>
      <c r="L49" s="127">
        <f>F49</f>
        <v>2000</v>
      </c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R50+V50+Z50+AD50+N50</f>
        <v>0</v>
      </c>
      <c r="K50" s="56">
        <f t="shared" si="0"/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>
        <f t="shared" si="4"/>
        <v>0</v>
      </c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0</v>
      </c>
      <c r="H52" s="117">
        <f t="shared" si="3"/>
        <v>0</v>
      </c>
      <c r="I52" s="117">
        <f t="shared" si="3"/>
        <v>0</v>
      </c>
      <c r="J52" s="118">
        <f t="shared" si="4"/>
        <v>0</v>
      </c>
      <c r="K52" s="56">
        <f t="shared" si="0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>
        <f t="shared" si="4"/>
        <v>0</v>
      </c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2000</v>
      </c>
      <c r="G64" s="120">
        <f t="shared" ref="G64:I64" si="11">SUM(G49:G62)</f>
        <v>2000</v>
      </c>
      <c r="H64" s="120">
        <f t="shared" si="11"/>
        <v>2000</v>
      </c>
      <c r="I64" s="120">
        <f t="shared" si="11"/>
        <v>0</v>
      </c>
      <c r="J64" s="120">
        <f>SUM(J49:J62)</f>
        <v>0</v>
      </c>
      <c r="K64" s="61">
        <f t="shared" ref="K64:M64" si="12">SUM(K49:K62)</f>
        <v>2000</v>
      </c>
      <c r="L64" s="61">
        <f t="shared" si="12"/>
        <v>2000</v>
      </c>
      <c r="M64" s="61">
        <f t="shared" si="12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7" spans="2:6" x14ac:dyDescent="0.25">
      <c r="B67" t="s">
        <v>322</v>
      </c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="70" zoomScaleNormal="70" workbookViewId="0">
      <pane ySplit="4" topLeftCell="A57" activePane="bottomLeft" state="frozen"/>
      <selection pane="bottomLeft" activeCell="C79" sqref="C79"/>
    </sheetView>
  </sheetViews>
  <sheetFormatPr defaultRowHeight="15" x14ac:dyDescent="0.25"/>
  <cols>
    <col min="1" max="1" width="4.85546875" style="15" customWidth="1"/>
    <col min="2" max="2" width="7.85546875" style="30" customWidth="1"/>
    <col min="3" max="3" width="67.7109375" style="27" customWidth="1"/>
    <col min="4" max="4" width="13.5703125" style="27" customWidth="1"/>
    <col min="5" max="6" width="13.140625" style="27" customWidth="1"/>
    <col min="7" max="7" width="15" style="27" customWidth="1"/>
    <col min="8" max="8" width="13" style="27" customWidth="1"/>
    <col min="9" max="9" width="13.42578125" style="15" customWidth="1"/>
    <col min="10" max="10" width="13.5703125" style="15" customWidth="1"/>
    <col min="11" max="11" width="14" style="15" customWidth="1"/>
    <col min="12" max="12" width="12.7109375" style="15" customWidth="1"/>
    <col min="13" max="13" width="13.7109375" style="15" customWidth="1"/>
    <col min="14" max="14" width="11.140625" style="15" customWidth="1"/>
    <col min="15" max="15" width="15.85546875" style="15" customWidth="1"/>
    <col min="16" max="16" width="12.7109375" style="15" customWidth="1"/>
    <col min="17" max="17" width="14" style="15" customWidth="1"/>
    <col min="18" max="18" width="13.42578125" style="15" customWidth="1"/>
    <col min="19" max="19" width="14" style="15" customWidth="1"/>
    <col min="20" max="20" width="12.7109375" style="15" customWidth="1"/>
    <col min="21" max="21" width="12" style="15" customWidth="1"/>
    <col min="22" max="22" width="11.42578125" style="15" customWidth="1"/>
    <col min="23" max="23" width="12" style="15" customWidth="1"/>
    <col min="24" max="24" width="11.28515625" style="15" customWidth="1"/>
    <col min="25" max="25" width="12" style="15" customWidth="1"/>
    <col min="26" max="26" width="9.5703125" style="15" customWidth="1"/>
    <col min="27" max="27" width="13.28515625" style="15" customWidth="1"/>
    <col min="28" max="28" width="35.28515625" style="15" customWidth="1"/>
    <col min="29" max="16384" width="9.140625" style="15"/>
  </cols>
  <sheetData>
    <row r="1" spans="1:28" ht="15.75" thickBot="1" x14ac:dyDescent="0.3">
      <c r="D1" s="21"/>
      <c r="E1" s="21"/>
      <c r="F1" s="21"/>
      <c r="G1" s="21"/>
      <c r="H1" s="21"/>
    </row>
    <row r="2" spans="1:28" s="88" customFormat="1" ht="24.75" customHeight="1" thickBot="1" x14ac:dyDescent="0.25">
      <c r="A2" s="162" t="s">
        <v>36</v>
      </c>
      <c r="B2" s="166" t="s">
        <v>79</v>
      </c>
      <c r="C2" s="145" t="s">
        <v>37</v>
      </c>
      <c r="D2" s="169" t="s">
        <v>70</v>
      </c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70"/>
      <c r="AB2" s="157" t="s">
        <v>53</v>
      </c>
    </row>
    <row r="3" spans="1:28" s="88" customFormat="1" ht="12.75" thickBot="1" x14ac:dyDescent="0.25">
      <c r="A3" s="163"/>
      <c r="B3" s="167"/>
      <c r="C3" s="146"/>
      <c r="D3" s="151" t="s">
        <v>71</v>
      </c>
      <c r="E3" s="152"/>
      <c r="F3" s="152"/>
      <c r="G3" s="153"/>
      <c r="H3" s="148">
        <v>2021</v>
      </c>
      <c r="I3" s="149"/>
      <c r="J3" s="149"/>
      <c r="K3" s="150"/>
      <c r="L3" s="148">
        <v>2022</v>
      </c>
      <c r="M3" s="149"/>
      <c r="N3" s="149"/>
      <c r="O3" s="150"/>
      <c r="P3" s="148">
        <v>2023</v>
      </c>
      <c r="Q3" s="149"/>
      <c r="R3" s="149"/>
      <c r="S3" s="150"/>
      <c r="T3" s="148">
        <v>2024</v>
      </c>
      <c r="U3" s="149"/>
      <c r="V3" s="149"/>
      <c r="W3" s="150"/>
      <c r="X3" s="148">
        <v>2025</v>
      </c>
      <c r="Y3" s="149"/>
      <c r="Z3" s="149"/>
      <c r="AA3" s="149"/>
      <c r="AB3" s="158"/>
    </row>
    <row r="4" spans="1:28" s="88" customFormat="1" ht="27" customHeight="1" thickBot="1" x14ac:dyDescent="0.25">
      <c r="A4" s="164"/>
      <c r="B4" s="168"/>
      <c r="C4" s="165"/>
      <c r="D4" s="46" t="s">
        <v>38</v>
      </c>
      <c r="E4" s="45" t="s">
        <v>99</v>
      </c>
      <c r="F4" s="45" t="s">
        <v>69</v>
      </c>
      <c r="G4" s="47" t="s">
        <v>68</v>
      </c>
      <c r="H4" s="33" t="s">
        <v>38</v>
      </c>
      <c r="I4" s="32" t="s">
        <v>99</v>
      </c>
      <c r="J4" s="32" t="s">
        <v>69</v>
      </c>
      <c r="K4" s="34" t="s">
        <v>68</v>
      </c>
      <c r="L4" s="35" t="s">
        <v>38</v>
      </c>
      <c r="M4" s="32" t="s">
        <v>99</v>
      </c>
      <c r="N4" s="42" t="s">
        <v>69</v>
      </c>
      <c r="O4" s="36" t="s">
        <v>68</v>
      </c>
      <c r="P4" s="38" t="s">
        <v>38</v>
      </c>
      <c r="Q4" s="23" t="s">
        <v>99</v>
      </c>
      <c r="R4" s="23" t="s">
        <v>69</v>
      </c>
      <c r="S4" s="39" t="s">
        <v>68</v>
      </c>
      <c r="T4" s="41" t="s">
        <v>38</v>
      </c>
      <c r="U4" s="23" t="s">
        <v>99</v>
      </c>
      <c r="V4" s="23" t="s">
        <v>69</v>
      </c>
      <c r="W4" s="39" t="s">
        <v>68</v>
      </c>
      <c r="X4" s="41" t="s">
        <v>38</v>
      </c>
      <c r="Y4" s="23" t="s">
        <v>99</v>
      </c>
      <c r="Z4" s="37" t="s">
        <v>69</v>
      </c>
      <c r="AA4" s="40" t="s">
        <v>68</v>
      </c>
      <c r="AB4" s="159"/>
    </row>
    <row r="5" spans="1:28" s="88" customFormat="1" ht="12.75" x14ac:dyDescent="0.2">
      <c r="A5" s="25"/>
      <c r="B5" s="70" t="s">
        <v>80</v>
      </c>
      <c r="C5" s="68"/>
      <c r="D5" s="89"/>
      <c r="E5" s="92"/>
      <c r="F5" s="92"/>
      <c r="G5" s="108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43"/>
    </row>
    <row r="6" spans="1:28" s="88" customFormat="1" ht="12" x14ac:dyDescent="0.2">
      <c r="A6" s="25"/>
      <c r="B6" s="69" t="s">
        <v>81</v>
      </c>
      <c r="C6" s="68"/>
      <c r="D6" s="89">
        <f>D7+D13+D23</f>
        <v>127142910</v>
      </c>
      <c r="E6" s="89">
        <f t="shared" ref="E6:AA6" si="0">E7+E13+E23</f>
        <v>60011307.5</v>
      </c>
      <c r="F6" s="89">
        <f t="shared" si="0"/>
        <v>66221000</v>
      </c>
      <c r="G6" s="89">
        <f t="shared" si="0"/>
        <v>910602.5</v>
      </c>
      <c r="H6" s="89">
        <f t="shared" si="0"/>
        <v>15301200</v>
      </c>
      <c r="I6" s="89">
        <f t="shared" si="0"/>
        <v>2064800</v>
      </c>
      <c r="J6" s="89">
        <f t="shared" si="0"/>
        <v>13244200</v>
      </c>
      <c r="K6" s="89">
        <f t="shared" si="0"/>
        <v>0</v>
      </c>
      <c r="L6" s="89">
        <f t="shared" si="0"/>
        <v>18690000</v>
      </c>
      <c r="M6" s="89">
        <f t="shared" si="0"/>
        <v>0</v>
      </c>
      <c r="N6" s="89">
        <f t="shared" si="0"/>
        <v>0</v>
      </c>
      <c r="O6" s="89">
        <f t="shared" si="0"/>
        <v>585602.5</v>
      </c>
      <c r="P6" s="89">
        <f t="shared" si="0"/>
        <v>29747102.5</v>
      </c>
      <c r="Q6" s="89">
        <f t="shared" si="0"/>
        <v>16177902.5</v>
      </c>
      <c r="R6" s="89">
        <f t="shared" si="0"/>
        <v>13244200</v>
      </c>
      <c r="S6" s="89">
        <f t="shared" si="0"/>
        <v>325000</v>
      </c>
      <c r="T6" s="89">
        <f t="shared" si="0"/>
        <v>28342102.5</v>
      </c>
      <c r="U6" s="89">
        <f t="shared" si="0"/>
        <v>15097902.5</v>
      </c>
      <c r="V6" s="89">
        <f t="shared" si="0"/>
        <v>13244200</v>
      </c>
      <c r="W6" s="89">
        <f t="shared" si="0"/>
        <v>0</v>
      </c>
      <c r="X6" s="89">
        <f t="shared" si="0"/>
        <v>28342102.5</v>
      </c>
      <c r="Y6" s="89">
        <f t="shared" si="0"/>
        <v>15097902.5</v>
      </c>
      <c r="Z6" s="89">
        <f t="shared" si="0"/>
        <v>13244200</v>
      </c>
      <c r="AA6" s="89">
        <f t="shared" si="0"/>
        <v>0</v>
      </c>
      <c r="AB6" s="43"/>
    </row>
    <row r="7" spans="1:28" s="88" customFormat="1" ht="12" x14ac:dyDescent="0.2">
      <c r="A7" s="25"/>
      <c r="B7" s="29" t="s">
        <v>82</v>
      </c>
      <c r="C7" s="68"/>
      <c r="D7" s="128">
        <f>SUM(D8:D12)</f>
        <v>10922410</v>
      </c>
      <c r="E7" s="128">
        <f t="shared" ref="E7:AA7" si="1">SUM(E8:E12)</f>
        <v>10489307.5</v>
      </c>
      <c r="F7" s="128">
        <f t="shared" si="1"/>
        <v>0</v>
      </c>
      <c r="G7" s="128">
        <f t="shared" si="1"/>
        <v>433102.5</v>
      </c>
      <c r="H7" s="128">
        <f t="shared" si="1"/>
        <v>2045000</v>
      </c>
      <c r="I7" s="128">
        <f t="shared" si="1"/>
        <v>2045000</v>
      </c>
      <c r="J7" s="128">
        <f t="shared" si="1"/>
        <v>0</v>
      </c>
      <c r="K7" s="128">
        <f t="shared" si="1"/>
        <v>0</v>
      </c>
      <c r="L7" s="128">
        <f t="shared" si="1"/>
        <v>2473500</v>
      </c>
      <c r="M7" s="128">
        <f t="shared" si="1"/>
        <v>0</v>
      </c>
      <c r="N7" s="128">
        <f t="shared" si="1"/>
        <v>0</v>
      </c>
      <c r="O7" s="128">
        <f t="shared" si="1"/>
        <v>433102.5</v>
      </c>
      <c r="P7" s="128">
        <f t="shared" si="1"/>
        <v>2133102.5</v>
      </c>
      <c r="Q7" s="128">
        <f t="shared" si="1"/>
        <v>2133102.5</v>
      </c>
      <c r="R7" s="128">
        <f t="shared" si="1"/>
        <v>0</v>
      </c>
      <c r="S7" s="128">
        <f t="shared" si="1"/>
        <v>0</v>
      </c>
      <c r="T7" s="128">
        <f t="shared" si="1"/>
        <v>2133102.5</v>
      </c>
      <c r="U7" s="128">
        <f t="shared" si="1"/>
        <v>2133102.5</v>
      </c>
      <c r="V7" s="128">
        <f t="shared" si="1"/>
        <v>0</v>
      </c>
      <c r="W7" s="128">
        <f t="shared" si="1"/>
        <v>0</v>
      </c>
      <c r="X7" s="128">
        <f t="shared" si="1"/>
        <v>2133102.5</v>
      </c>
      <c r="Y7" s="128">
        <f t="shared" si="1"/>
        <v>2133102.5</v>
      </c>
      <c r="Z7" s="128">
        <f t="shared" si="1"/>
        <v>0</v>
      </c>
      <c r="AA7" s="128">
        <f t="shared" si="1"/>
        <v>0</v>
      </c>
      <c r="AB7" s="43"/>
    </row>
    <row r="8" spans="1:28" s="88" customFormat="1" ht="24" x14ac:dyDescent="0.2">
      <c r="A8" s="25"/>
      <c r="B8" s="28" t="s">
        <v>54</v>
      </c>
      <c r="C8" s="31" t="str">
        <f>'3.1.1.1'!B6</f>
        <v>3.1.1.1 Elaborarea raportului anual privind situația familiei și copilului în mun. Chișinău în baza datelor statistice colectate (17 rapoarte)</v>
      </c>
      <c r="D8" s="66">
        <f>'3.1.1.1'!G66</f>
        <v>272410</v>
      </c>
      <c r="E8" s="66">
        <f>'3.1.1.1'!H66</f>
        <v>129307.5</v>
      </c>
      <c r="F8" s="66">
        <f>'3.1.1.1'!I66</f>
        <v>0</v>
      </c>
      <c r="G8" s="66">
        <f>'3.1.1.1'!J66</f>
        <v>143102.5</v>
      </c>
      <c r="H8" s="66">
        <f>'3.1.1.1'!K66</f>
        <v>0</v>
      </c>
      <c r="I8" s="66">
        <f>'3.1.1.1'!L66</f>
        <v>0</v>
      </c>
      <c r="J8" s="66">
        <f>'3.1.1.1'!M66</f>
        <v>0</v>
      </c>
      <c r="K8" s="66">
        <f>'3.1.1.1'!N66</f>
        <v>0</v>
      </c>
      <c r="L8" s="66">
        <f>'3.1.1.1'!O66</f>
        <v>138500</v>
      </c>
      <c r="M8" s="66">
        <f>'3.1.1.1'!P66</f>
        <v>0</v>
      </c>
      <c r="N8" s="66">
        <f>'3.1.1.1'!Q66</f>
        <v>0</v>
      </c>
      <c r="O8" s="66">
        <f>'3.1.1.1'!R66</f>
        <v>143102.5</v>
      </c>
      <c r="P8" s="66">
        <f>'3.1.1.1'!S66</f>
        <v>43102.5</v>
      </c>
      <c r="Q8" s="66">
        <f>'3.1.1.1'!T66</f>
        <v>43102.5</v>
      </c>
      <c r="R8" s="66">
        <f>'3.1.1.1'!U66</f>
        <v>0</v>
      </c>
      <c r="S8" s="66">
        <f>'3.1.1.1'!V66</f>
        <v>0</v>
      </c>
      <c r="T8" s="66">
        <f>'3.1.1.1'!W66</f>
        <v>43102.5</v>
      </c>
      <c r="U8" s="66">
        <f>'3.1.1.1'!X66</f>
        <v>43102.5</v>
      </c>
      <c r="V8" s="66">
        <f>'3.1.1.1'!Y66</f>
        <v>0</v>
      </c>
      <c r="W8" s="66">
        <f>'3.1.1.1'!Z66</f>
        <v>0</v>
      </c>
      <c r="X8" s="66">
        <f>'3.1.1.1'!AA66</f>
        <v>43102.5</v>
      </c>
      <c r="Y8" s="66">
        <f>'3.1.1.1'!AB66</f>
        <v>43102.5</v>
      </c>
      <c r="Z8" s="66">
        <f>'3.1.1.1'!AC66</f>
        <v>0</v>
      </c>
      <c r="AA8" s="66">
        <f>'3.1.1.1'!AD66</f>
        <v>0</v>
      </c>
      <c r="AB8" s="43"/>
    </row>
    <row r="9" spans="1:28" s="88" customFormat="1" ht="24" x14ac:dyDescent="0.2">
      <c r="A9" s="25"/>
      <c r="B9" s="28" t="s">
        <v>55</v>
      </c>
      <c r="C9" s="31" t="str">
        <f>'3.1.1.2'!B6</f>
        <v>3.1.1.2. Evaluarea eficienței și eficacității serviciilor sociale prestate în cadrul mun. Chișinău, inclusiv Centrelor comunitare  și serviciilor sociale prestate, propuneri de îmbunătățire</v>
      </c>
      <c r="D9" s="66">
        <f>'3.1.1.2'!G66</f>
        <v>300000</v>
      </c>
      <c r="E9" s="66">
        <f>'3.1.1.2'!H66</f>
        <v>135000</v>
      </c>
      <c r="F9" s="66">
        <f>'3.1.1.2'!I66</f>
        <v>0</v>
      </c>
      <c r="G9" s="66">
        <f>'3.1.1.2'!J66</f>
        <v>165000</v>
      </c>
      <c r="H9" s="66">
        <f>'3.1.1.2'!K66</f>
        <v>0</v>
      </c>
      <c r="I9" s="66">
        <f>'3.1.1.2'!L66</f>
        <v>0</v>
      </c>
      <c r="J9" s="66">
        <f>'3.1.1.2'!M66</f>
        <v>0</v>
      </c>
      <c r="K9" s="66">
        <f>'3.1.1.2'!N66</f>
        <v>0</v>
      </c>
      <c r="L9" s="66">
        <f>'3.1.1.2'!O66</f>
        <v>165000</v>
      </c>
      <c r="M9" s="66">
        <f>'3.1.1.2'!P66</f>
        <v>0</v>
      </c>
      <c r="N9" s="66">
        <f>'3.1.1.2'!Q66</f>
        <v>0</v>
      </c>
      <c r="O9" s="66">
        <f>'3.1.1.2'!R66</f>
        <v>165000</v>
      </c>
      <c r="P9" s="66">
        <f>'3.1.1.2'!S66</f>
        <v>45000</v>
      </c>
      <c r="Q9" s="66">
        <f>'3.1.1.2'!T66</f>
        <v>45000</v>
      </c>
      <c r="R9" s="66">
        <f>'3.1.1.2'!U66</f>
        <v>0</v>
      </c>
      <c r="S9" s="66">
        <f>'3.1.1.2'!V66</f>
        <v>0</v>
      </c>
      <c r="T9" s="66">
        <f>'3.1.1.2'!W66</f>
        <v>45000</v>
      </c>
      <c r="U9" s="66">
        <f>'3.1.1.2'!X66</f>
        <v>45000</v>
      </c>
      <c r="V9" s="66">
        <f>'3.1.1.2'!Y66</f>
        <v>0</v>
      </c>
      <c r="W9" s="66">
        <f>'3.1.1.2'!Z66</f>
        <v>0</v>
      </c>
      <c r="X9" s="66">
        <f>'3.1.1.2'!AA66</f>
        <v>45000</v>
      </c>
      <c r="Y9" s="66">
        <f>'3.1.1.2'!AB66</f>
        <v>45000</v>
      </c>
      <c r="Z9" s="66">
        <f>'3.1.1.2'!AC66</f>
        <v>0</v>
      </c>
      <c r="AA9" s="66">
        <f>'3.1.1.2'!AD66</f>
        <v>0</v>
      </c>
      <c r="AB9" s="43"/>
    </row>
    <row r="10" spans="1:28" s="88" customFormat="1" ht="24" x14ac:dyDescent="0.2">
      <c r="A10" s="25"/>
      <c r="B10" s="28" t="s">
        <v>56</v>
      </c>
      <c r="C10" s="31" t="str">
        <f>'3.1.1.3'!B6</f>
        <v>3.1.1.3. Evaluarea implementării procedurii de adopție.  Elaborarea Ghidului privind procesul de adopție pentru familiile potențiale</v>
      </c>
      <c r="D10" s="66">
        <f>'3.1.1.3'!G66</f>
        <v>125000</v>
      </c>
      <c r="E10" s="66">
        <f>'3.1.1.3'!H66</f>
        <v>0</v>
      </c>
      <c r="F10" s="66">
        <f>'3.1.1.3'!I66</f>
        <v>0</v>
      </c>
      <c r="G10" s="66">
        <f>'3.1.1.3'!J66</f>
        <v>125000</v>
      </c>
      <c r="H10" s="66">
        <f>'3.1.1.3'!K66</f>
        <v>0</v>
      </c>
      <c r="I10" s="66">
        <f>'3.1.1.3'!L66</f>
        <v>0</v>
      </c>
      <c r="J10" s="66">
        <f>'3.1.1.3'!M66</f>
        <v>0</v>
      </c>
      <c r="K10" s="66">
        <f>'3.1.1.3'!N66</f>
        <v>0</v>
      </c>
      <c r="L10" s="66">
        <f>'3.1.1.3'!O66</f>
        <v>125000</v>
      </c>
      <c r="M10" s="66">
        <f>'3.1.1.3'!P66</f>
        <v>0</v>
      </c>
      <c r="N10" s="66">
        <f>'3.1.1.3'!Q66</f>
        <v>0</v>
      </c>
      <c r="O10" s="66">
        <f>'3.1.1.3'!R66</f>
        <v>125000</v>
      </c>
      <c r="P10" s="66">
        <f>'3.1.1.3'!S66</f>
        <v>0</v>
      </c>
      <c r="Q10" s="66">
        <f>'3.1.1.3'!T66</f>
        <v>0</v>
      </c>
      <c r="R10" s="66">
        <f>'3.1.1.3'!U66</f>
        <v>0</v>
      </c>
      <c r="S10" s="66">
        <f>'3.1.1.3'!V66</f>
        <v>0</v>
      </c>
      <c r="T10" s="66">
        <f>'3.1.1.3'!W66</f>
        <v>0</v>
      </c>
      <c r="U10" s="66">
        <f>'3.1.1.3'!X66</f>
        <v>0</v>
      </c>
      <c r="V10" s="66">
        <f>'3.1.1.3'!Y66</f>
        <v>0</v>
      </c>
      <c r="W10" s="66">
        <f>'3.1.1.3'!Z66</f>
        <v>0</v>
      </c>
      <c r="X10" s="66">
        <f>'3.1.1.3'!AA66</f>
        <v>0</v>
      </c>
      <c r="Y10" s="66">
        <f>'3.1.1.3'!AB66</f>
        <v>0</v>
      </c>
      <c r="Z10" s="66">
        <f>'3.1.1.3'!AC66</f>
        <v>0</v>
      </c>
      <c r="AA10" s="66">
        <f>'3.1.1.3'!AD66</f>
        <v>0</v>
      </c>
      <c r="AB10" s="43"/>
    </row>
    <row r="11" spans="1:28" s="88" customFormat="1" ht="24" x14ac:dyDescent="0.2">
      <c r="A11" s="25"/>
      <c r="B11" s="28" t="s">
        <v>200</v>
      </c>
      <c r="C11" s="31" t="str">
        <f>'3.1.1.4'!B6</f>
        <v>3.1.1.4. Monitorizarea  copiilor rămăși fără ocrotirea părintească, plasați în serviciul tutelă/curatelă.</v>
      </c>
      <c r="D11" s="66">
        <f>'3.1.1.4'!G66</f>
        <v>2850000</v>
      </c>
      <c r="E11" s="66">
        <f>'3.1.1.4'!H66</f>
        <v>2850000</v>
      </c>
      <c r="F11" s="66">
        <f>'3.1.1.4'!I66</f>
        <v>0</v>
      </c>
      <c r="G11" s="66">
        <f>'3.1.1.4'!J66</f>
        <v>0</v>
      </c>
      <c r="H11" s="66">
        <f>'3.1.1.4'!K66</f>
        <v>570000</v>
      </c>
      <c r="I11" s="66">
        <f>'3.1.1.4'!L66</f>
        <v>570000</v>
      </c>
      <c r="J11" s="66">
        <f>'3.1.1.4'!M66</f>
        <v>0</v>
      </c>
      <c r="K11" s="66">
        <f>'3.1.1.4'!N66</f>
        <v>0</v>
      </c>
      <c r="L11" s="66">
        <f>'3.1.1.4'!O66</f>
        <v>570000</v>
      </c>
      <c r="M11" s="66">
        <f>'3.1.1.4'!P66</f>
        <v>0</v>
      </c>
      <c r="N11" s="66">
        <f>'3.1.1.4'!Q66</f>
        <v>0</v>
      </c>
      <c r="O11" s="66">
        <f>'3.1.1.4'!R66</f>
        <v>0</v>
      </c>
      <c r="P11" s="66">
        <f>'3.1.1.4'!S66</f>
        <v>570000</v>
      </c>
      <c r="Q11" s="66">
        <f>'3.1.1.4'!T66</f>
        <v>570000</v>
      </c>
      <c r="R11" s="66">
        <f>'3.1.1.4'!U66</f>
        <v>0</v>
      </c>
      <c r="S11" s="66">
        <f>'3.1.1.4'!V66</f>
        <v>0</v>
      </c>
      <c r="T11" s="66">
        <f>'3.1.1.4'!W66</f>
        <v>570000</v>
      </c>
      <c r="U11" s="66">
        <f>'3.1.1.4'!X66</f>
        <v>570000</v>
      </c>
      <c r="V11" s="66">
        <f>'3.1.1.4'!Y66</f>
        <v>0</v>
      </c>
      <c r="W11" s="66">
        <f>'3.1.1.4'!Z66</f>
        <v>0</v>
      </c>
      <c r="X11" s="66">
        <f>'3.1.1.4'!AA66</f>
        <v>570000</v>
      </c>
      <c r="Y11" s="66">
        <f>'3.1.1.4'!AB66</f>
        <v>570000</v>
      </c>
      <c r="Z11" s="66">
        <f>'3.1.1.4'!AC66</f>
        <v>0</v>
      </c>
      <c r="AA11" s="66">
        <f>'3.1.1.4'!AD66</f>
        <v>0</v>
      </c>
      <c r="AB11" s="43"/>
    </row>
    <row r="12" spans="1:28" s="88" customFormat="1" ht="24" x14ac:dyDescent="0.2">
      <c r="A12" s="25"/>
      <c r="B12" s="28" t="s">
        <v>201</v>
      </c>
      <c r="C12" s="31" t="str">
        <f>'3.1.1.5'!B6</f>
        <v>3.1.1.5 Evaluarea primară/complexă a familiei în vederea prevenirii instituționalizării copiilor, prin concluzii, referire la servicii de îngrijire alternativă.</v>
      </c>
      <c r="D12" s="66">
        <f>'3.1.1.5'!G66</f>
        <v>7375000</v>
      </c>
      <c r="E12" s="66">
        <f>'3.1.1.5'!H66</f>
        <v>7375000</v>
      </c>
      <c r="F12" s="66">
        <f>'3.1.1.5'!I66</f>
        <v>0</v>
      </c>
      <c r="G12" s="66">
        <f>'3.1.1.5'!J66</f>
        <v>0</v>
      </c>
      <c r="H12" s="66">
        <f>'3.1.1.5'!K66</f>
        <v>1475000</v>
      </c>
      <c r="I12" s="66">
        <f>'3.1.1.5'!L66</f>
        <v>1475000</v>
      </c>
      <c r="J12" s="66">
        <f>'3.1.1.5'!M66</f>
        <v>0</v>
      </c>
      <c r="K12" s="66">
        <f>'3.1.1.5'!N66</f>
        <v>0</v>
      </c>
      <c r="L12" s="66">
        <f>'3.1.1.5'!O66</f>
        <v>1475000</v>
      </c>
      <c r="M12" s="66">
        <f>'3.1.1.5'!P66</f>
        <v>0</v>
      </c>
      <c r="N12" s="66">
        <f>'3.1.1.5'!Q66</f>
        <v>0</v>
      </c>
      <c r="O12" s="66">
        <f>'3.1.1.5'!R66</f>
        <v>0</v>
      </c>
      <c r="P12" s="66">
        <f>'3.1.1.5'!S66</f>
        <v>1475000</v>
      </c>
      <c r="Q12" s="66">
        <f>'3.1.1.5'!T66</f>
        <v>1475000</v>
      </c>
      <c r="R12" s="66">
        <f>'3.1.1.5'!U66</f>
        <v>0</v>
      </c>
      <c r="S12" s="66">
        <f>'3.1.1.5'!V66</f>
        <v>0</v>
      </c>
      <c r="T12" s="66">
        <f>'3.1.1.5'!W66</f>
        <v>1475000</v>
      </c>
      <c r="U12" s="66">
        <f>'3.1.1.5'!X66</f>
        <v>1475000</v>
      </c>
      <c r="V12" s="66">
        <f>'3.1.1.5'!Y66</f>
        <v>0</v>
      </c>
      <c r="W12" s="66">
        <f>'3.1.1.5'!Z66</f>
        <v>0</v>
      </c>
      <c r="X12" s="66">
        <f>'3.1.1.5'!AA66</f>
        <v>1475000</v>
      </c>
      <c r="Y12" s="66">
        <f>'3.1.1.5'!AB66</f>
        <v>1475000</v>
      </c>
      <c r="Z12" s="66">
        <f>'3.1.1.5'!AC66</f>
        <v>0</v>
      </c>
      <c r="AA12" s="66">
        <f>'3.1.1.5'!AD66</f>
        <v>0</v>
      </c>
      <c r="AB12" s="43"/>
    </row>
    <row r="13" spans="1:28" s="88" customFormat="1" ht="12" x14ac:dyDescent="0.2">
      <c r="A13" s="25"/>
      <c r="B13" s="94" t="s">
        <v>83</v>
      </c>
      <c r="C13" s="31"/>
      <c r="D13" s="128">
        <f>SUM(D14:D22)</f>
        <v>70620500</v>
      </c>
      <c r="E13" s="128">
        <f t="shared" ref="E13:AA13" si="2">SUM(E14:E22)</f>
        <v>4387000</v>
      </c>
      <c r="F13" s="128">
        <f t="shared" si="2"/>
        <v>66221000</v>
      </c>
      <c r="G13" s="128">
        <f t="shared" si="2"/>
        <v>12500</v>
      </c>
      <c r="H13" s="128">
        <f t="shared" si="2"/>
        <v>13256200</v>
      </c>
      <c r="I13" s="128">
        <f t="shared" si="2"/>
        <v>19800</v>
      </c>
      <c r="J13" s="128">
        <f t="shared" si="2"/>
        <v>13244200</v>
      </c>
      <c r="K13" s="128">
        <f t="shared" si="2"/>
        <v>0</v>
      </c>
      <c r="L13" s="128">
        <f t="shared" si="2"/>
        <v>16076500</v>
      </c>
      <c r="M13" s="128">
        <f t="shared" si="2"/>
        <v>0</v>
      </c>
      <c r="N13" s="128">
        <f t="shared" si="2"/>
        <v>0</v>
      </c>
      <c r="O13" s="128">
        <f t="shared" si="2"/>
        <v>12500</v>
      </c>
      <c r="P13" s="128">
        <f t="shared" si="2"/>
        <v>14344000</v>
      </c>
      <c r="Q13" s="128">
        <f t="shared" si="2"/>
        <v>1099800</v>
      </c>
      <c r="R13" s="128">
        <f t="shared" si="2"/>
        <v>13244200</v>
      </c>
      <c r="S13" s="128">
        <f t="shared" si="2"/>
        <v>0</v>
      </c>
      <c r="T13" s="128">
        <f t="shared" si="2"/>
        <v>13264000</v>
      </c>
      <c r="U13" s="128">
        <f t="shared" si="2"/>
        <v>19800</v>
      </c>
      <c r="V13" s="128">
        <f t="shared" si="2"/>
        <v>13244200</v>
      </c>
      <c r="W13" s="128">
        <f t="shared" si="2"/>
        <v>0</v>
      </c>
      <c r="X13" s="128">
        <f t="shared" si="2"/>
        <v>13264000</v>
      </c>
      <c r="Y13" s="128">
        <f t="shared" si="2"/>
        <v>19800</v>
      </c>
      <c r="Z13" s="128">
        <f t="shared" si="2"/>
        <v>13244200</v>
      </c>
      <c r="AA13" s="128">
        <f t="shared" si="2"/>
        <v>0</v>
      </c>
      <c r="AB13" s="43"/>
    </row>
    <row r="14" spans="1:28" s="88" customFormat="1" ht="24" x14ac:dyDescent="0.2">
      <c r="A14" s="25"/>
      <c r="B14" s="28" t="s">
        <v>57</v>
      </c>
      <c r="C14" s="31" t="str">
        <f>'3.1.2.1'!B6</f>
        <v>3.1.2.1 Îmbunătățirea procedurilor prin elaborarea Regulamentului cadru privind asigurarea comunicării și graficul de întrevederi a copilului</v>
      </c>
      <c r="D14" s="66">
        <f>'3.1.2.1'!G66</f>
        <v>41000</v>
      </c>
      <c r="E14" s="66">
        <f>'3.1.2.1'!H66</f>
        <v>41000</v>
      </c>
      <c r="F14" s="66">
        <f>'3.1.2.1'!I66</f>
        <v>0</v>
      </c>
      <c r="G14" s="66">
        <f>'3.1.2.1'!J66</f>
        <v>0</v>
      </c>
      <c r="H14" s="66">
        <f>'3.1.2.1'!K66</f>
        <v>8200</v>
      </c>
      <c r="I14" s="66">
        <f>'3.1.2.1'!L66</f>
        <v>8200</v>
      </c>
      <c r="J14" s="66">
        <f>'3.1.2.1'!M66</f>
        <v>0</v>
      </c>
      <c r="K14" s="66">
        <f>'3.1.2.1'!N66</f>
        <v>0</v>
      </c>
      <c r="L14" s="66">
        <f>'3.1.2.1'!O66</f>
        <v>8200</v>
      </c>
      <c r="M14" s="66">
        <f>'3.1.2.1'!P66</f>
        <v>0</v>
      </c>
      <c r="N14" s="66">
        <f>'3.1.2.1'!Q66</f>
        <v>0</v>
      </c>
      <c r="O14" s="66">
        <f>'3.1.2.1'!R66</f>
        <v>0</v>
      </c>
      <c r="P14" s="66">
        <f>'3.1.2.1'!S66</f>
        <v>8200</v>
      </c>
      <c r="Q14" s="66">
        <f>'3.1.2.1'!T66</f>
        <v>8200</v>
      </c>
      <c r="R14" s="66">
        <f>'3.1.2.1'!U66</f>
        <v>0</v>
      </c>
      <c r="S14" s="66">
        <f>'3.1.2.1'!V66</f>
        <v>0</v>
      </c>
      <c r="T14" s="66">
        <f>'3.1.2.1'!W66</f>
        <v>8200</v>
      </c>
      <c r="U14" s="66">
        <f>'3.1.2.1'!X66</f>
        <v>8200</v>
      </c>
      <c r="V14" s="66">
        <f>'3.1.2.1'!Y66</f>
        <v>0</v>
      </c>
      <c r="W14" s="66">
        <f>'3.1.2.1'!Z66</f>
        <v>0</v>
      </c>
      <c r="X14" s="66">
        <f>'3.1.2.1'!AA66</f>
        <v>8200</v>
      </c>
      <c r="Y14" s="66">
        <f>'3.1.2.1'!AB66</f>
        <v>8200</v>
      </c>
      <c r="Z14" s="66">
        <f>'3.1.2.1'!AC66</f>
        <v>0</v>
      </c>
      <c r="AA14" s="66">
        <f>'3.1.2.1'!AD66</f>
        <v>0</v>
      </c>
      <c r="AB14" s="43"/>
    </row>
    <row r="15" spans="1:28" s="88" customFormat="1" ht="24" x14ac:dyDescent="0.2">
      <c r="A15" s="25"/>
      <c r="B15" s="28" t="s">
        <v>58</v>
      </c>
      <c r="C15" s="31" t="str">
        <f>'3.1.2.2'!B6</f>
        <v xml:space="preserve">3.1.2.2 Instruirea și îmbunătățirea instrucțiunilor de funcționare în aplicarea prevenirii separării pentru familii cu copii de 0-6 ani </v>
      </c>
      <c r="D15" s="66">
        <f>'3.1.2.2'!G66</f>
        <v>12500</v>
      </c>
      <c r="E15" s="66">
        <f>'3.1.2.2'!H66</f>
        <v>0</v>
      </c>
      <c r="F15" s="66">
        <f>'3.1.2.2'!I66</f>
        <v>0</v>
      </c>
      <c r="G15" s="66">
        <f>'3.1.2.2'!J66</f>
        <v>12500</v>
      </c>
      <c r="H15" s="66">
        <f>'3.1.2.2'!K66</f>
        <v>0</v>
      </c>
      <c r="I15" s="66">
        <f>'3.1.2.2'!L66</f>
        <v>0</v>
      </c>
      <c r="J15" s="66">
        <f>'3.1.2.2'!M66</f>
        <v>0</v>
      </c>
      <c r="K15" s="66">
        <f>'3.1.2.2'!N66</f>
        <v>0</v>
      </c>
      <c r="L15" s="66">
        <f>'3.1.2.2'!O66</f>
        <v>12500</v>
      </c>
      <c r="M15" s="66">
        <f>'3.1.2.2'!P66</f>
        <v>0</v>
      </c>
      <c r="N15" s="66">
        <f>'3.1.2.2'!Q66</f>
        <v>0</v>
      </c>
      <c r="O15" s="66">
        <f>'3.1.2.2'!R66</f>
        <v>12500</v>
      </c>
      <c r="P15" s="66">
        <f>'3.1.2.2'!S66</f>
        <v>0</v>
      </c>
      <c r="Q15" s="66">
        <f>'3.1.2.2'!T66</f>
        <v>0</v>
      </c>
      <c r="R15" s="66">
        <f>'3.1.2.2'!U66</f>
        <v>0</v>
      </c>
      <c r="S15" s="66">
        <f>'3.1.2.2'!V66</f>
        <v>0</v>
      </c>
      <c r="T15" s="66">
        <f>'3.1.2.2'!W66</f>
        <v>0</v>
      </c>
      <c r="U15" s="66">
        <f>'3.1.2.2'!X66</f>
        <v>0</v>
      </c>
      <c r="V15" s="66">
        <f>'3.1.2.2'!Y66</f>
        <v>0</v>
      </c>
      <c r="W15" s="66">
        <f>'3.1.2.2'!Z66</f>
        <v>0</v>
      </c>
      <c r="X15" s="66">
        <f>'3.1.2.2'!AA66</f>
        <v>0</v>
      </c>
      <c r="Y15" s="66">
        <f>'3.1.2.2'!AB66</f>
        <v>0</v>
      </c>
      <c r="Z15" s="66">
        <f>'3.1.2.2'!AC66</f>
        <v>0</v>
      </c>
      <c r="AA15" s="66">
        <f>'3.1.2.2'!AD66</f>
        <v>0</v>
      </c>
      <c r="AB15" s="43"/>
    </row>
    <row r="16" spans="1:28" s="88" customFormat="1" ht="24" x14ac:dyDescent="0.2">
      <c r="A16" s="25"/>
      <c r="B16" s="28" t="s">
        <v>231</v>
      </c>
      <c r="C16" s="31" t="str">
        <f>'3.1.2.3'!B6</f>
        <v>3.1.2.3 Asistarea familiilor prin  consiliere, ghidare pregătire a familiilor în vederea reintegrării copiilor din instituții rezidențiale;</v>
      </c>
      <c r="D16" s="66">
        <f>'3.1.2.3'!G66</f>
        <v>19000</v>
      </c>
      <c r="E16" s="66">
        <f>'3.1.2.3'!H66</f>
        <v>19000</v>
      </c>
      <c r="F16" s="66">
        <f>'3.1.2.3'!I66</f>
        <v>0</v>
      </c>
      <c r="G16" s="66">
        <f>'3.1.2.3'!J66</f>
        <v>0</v>
      </c>
      <c r="H16" s="66">
        <f>'3.1.2.3'!K66</f>
        <v>3800</v>
      </c>
      <c r="I16" s="66">
        <f>'3.1.2.3'!L66</f>
        <v>3800</v>
      </c>
      <c r="J16" s="66">
        <f>'3.1.2.3'!M66</f>
        <v>0</v>
      </c>
      <c r="K16" s="66">
        <f>'3.1.2.3'!N66</f>
        <v>0</v>
      </c>
      <c r="L16" s="66">
        <f>'3.1.2.3'!O66</f>
        <v>3800</v>
      </c>
      <c r="M16" s="66">
        <f>'3.1.2.3'!P66</f>
        <v>0</v>
      </c>
      <c r="N16" s="66">
        <f>'3.1.2.3'!Q66</f>
        <v>0</v>
      </c>
      <c r="O16" s="66">
        <f>'3.1.2.3'!R66</f>
        <v>0</v>
      </c>
      <c r="P16" s="66">
        <f>'3.1.2.3'!S66</f>
        <v>3800</v>
      </c>
      <c r="Q16" s="66">
        <f>'3.1.2.3'!T66</f>
        <v>3800</v>
      </c>
      <c r="R16" s="66">
        <f>'3.1.2.3'!U66</f>
        <v>0</v>
      </c>
      <c r="S16" s="66">
        <f>'3.1.2.3'!V66</f>
        <v>0</v>
      </c>
      <c r="T16" s="66">
        <f>'3.1.2.3'!W66</f>
        <v>3800</v>
      </c>
      <c r="U16" s="66">
        <f>'3.1.2.3'!X66</f>
        <v>3800</v>
      </c>
      <c r="V16" s="66">
        <f>'3.1.2.3'!Y66</f>
        <v>0</v>
      </c>
      <c r="W16" s="66">
        <f>'3.1.2.3'!Z66</f>
        <v>0</v>
      </c>
      <c r="X16" s="66">
        <f>'3.1.2.3'!AA66</f>
        <v>3800</v>
      </c>
      <c r="Y16" s="66">
        <f>'3.1.2.3'!AB66</f>
        <v>3800</v>
      </c>
      <c r="Z16" s="66">
        <f>'3.1.2.3'!AC66</f>
        <v>0</v>
      </c>
      <c r="AA16" s="66">
        <f>'3.1.2.3'!AD66</f>
        <v>0</v>
      </c>
      <c r="AB16" s="43"/>
    </row>
    <row r="17" spans="1:28" s="88" customFormat="1" ht="24" x14ac:dyDescent="0.2">
      <c r="A17" s="25"/>
      <c r="B17" s="28" t="s">
        <v>232</v>
      </c>
      <c r="C17" s="31" t="str">
        <f>'3.1.2.4'!B6</f>
        <v>3.1.2.4 Sprijinul primar și secundar familiilor cu copii în scopul prevenirii separării copiilor de familie, cît și pentru familiile cu copii reintegrați sau în proces de reintegrare</v>
      </c>
      <c r="D17" s="66">
        <f>'3.1.2.4'!G64</f>
        <v>39000</v>
      </c>
      <c r="E17" s="66">
        <f>'3.1.2.4'!H64</f>
        <v>39000</v>
      </c>
      <c r="F17" s="66">
        <f>'3.1.2.4'!I64</f>
        <v>0</v>
      </c>
      <c r="G17" s="66">
        <f>'3.1.2.4'!J64</f>
        <v>0</v>
      </c>
      <c r="H17" s="66">
        <f>'3.1.2.4'!K64</f>
        <v>0</v>
      </c>
      <c r="I17" s="66">
        <f>'3.1.2.4'!L64</f>
        <v>7800</v>
      </c>
      <c r="J17" s="66">
        <f>'3.1.2.4'!M64</f>
        <v>0</v>
      </c>
      <c r="K17" s="66">
        <f>'3.1.2.4'!N64</f>
        <v>0</v>
      </c>
      <c r="L17" s="66">
        <f>'3.1.2.4'!O64</f>
        <v>7800</v>
      </c>
      <c r="M17" s="66">
        <f>'3.1.2.4'!P64</f>
        <v>0</v>
      </c>
      <c r="N17" s="66">
        <f>'3.1.2.4'!Q64</f>
        <v>0</v>
      </c>
      <c r="O17" s="66">
        <f>'3.1.2.4'!R64</f>
        <v>0</v>
      </c>
      <c r="P17" s="66">
        <f>'3.1.2.4'!S64</f>
        <v>7800</v>
      </c>
      <c r="Q17" s="66">
        <f>'3.1.2.4'!T64</f>
        <v>7800</v>
      </c>
      <c r="R17" s="66">
        <f>'3.1.2.4'!U64</f>
        <v>0</v>
      </c>
      <c r="S17" s="66">
        <f>'3.1.2.4'!V64</f>
        <v>0</v>
      </c>
      <c r="T17" s="66">
        <f>'3.1.2.4'!W64</f>
        <v>7800</v>
      </c>
      <c r="U17" s="66">
        <f>'3.1.2.4'!X64</f>
        <v>7800</v>
      </c>
      <c r="V17" s="66">
        <f>'3.1.2.4'!Y64</f>
        <v>0</v>
      </c>
      <c r="W17" s="66">
        <f>'3.1.2.4'!Z64</f>
        <v>0</v>
      </c>
      <c r="X17" s="66">
        <f>'3.1.2.4'!AA64</f>
        <v>7800</v>
      </c>
      <c r="Y17" s="66">
        <f>'3.1.2.4'!AB64</f>
        <v>7800</v>
      </c>
      <c r="Z17" s="66">
        <f>'3.1.2.4'!AC64</f>
        <v>0</v>
      </c>
      <c r="AA17" s="66">
        <f>'3.1.2.4'!AD64</f>
        <v>0</v>
      </c>
      <c r="AB17" s="43"/>
    </row>
    <row r="18" spans="1:28" s="88" customFormat="1" ht="12" x14ac:dyDescent="0.2">
      <c r="A18" s="25"/>
      <c r="B18" s="28" t="s">
        <v>233</v>
      </c>
      <c r="C18" s="31" t="str">
        <f>'3.1.2.5'!B6</f>
        <v xml:space="preserve">3.1.2.5 Achitarea indemnizațiilor lunare pentru copiii adoptați, </v>
      </c>
      <c r="D18" s="66">
        <f>'3.1.2.5'!G64</f>
        <v>66221000</v>
      </c>
      <c r="E18" s="66">
        <f>'3.1.2.5'!H64</f>
        <v>0</v>
      </c>
      <c r="F18" s="66">
        <f>'3.1.2.5'!I64</f>
        <v>66221000</v>
      </c>
      <c r="G18" s="66">
        <f>'3.1.2.5'!J64</f>
        <v>0</v>
      </c>
      <c r="H18" s="66">
        <f>'3.1.2.5'!K64</f>
        <v>13244200</v>
      </c>
      <c r="I18" s="66">
        <f>'3.1.2.5'!L64</f>
        <v>0</v>
      </c>
      <c r="J18" s="66">
        <f>'3.1.2.5'!M64</f>
        <v>13244200</v>
      </c>
      <c r="K18" s="66">
        <f>'3.1.2.5'!N64</f>
        <v>0</v>
      </c>
      <c r="L18" s="66">
        <f>'3.1.2.5'!O64</f>
        <v>13244200</v>
      </c>
      <c r="M18" s="66">
        <f>'3.1.2.5'!P64</f>
        <v>0</v>
      </c>
      <c r="N18" s="66">
        <f>'3.1.2.5'!Q64</f>
        <v>0</v>
      </c>
      <c r="O18" s="66">
        <f>'3.1.2.5'!R64</f>
        <v>0</v>
      </c>
      <c r="P18" s="66">
        <f>'3.1.2.5'!S64</f>
        <v>13244200</v>
      </c>
      <c r="Q18" s="66">
        <f>'3.1.2.5'!T64</f>
        <v>0</v>
      </c>
      <c r="R18" s="66">
        <f>'3.1.2.5'!U64</f>
        <v>13244200</v>
      </c>
      <c r="S18" s="66">
        <f>'3.1.2.5'!V64</f>
        <v>0</v>
      </c>
      <c r="T18" s="66">
        <f>'3.1.2.5'!W64</f>
        <v>13244200</v>
      </c>
      <c r="U18" s="66">
        <f>'3.1.2.5'!X64</f>
        <v>0</v>
      </c>
      <c r="V18" s="66">
        <f>'3.1.2.5'!Y64</f>
        <v>13244200</v>
      </c>
      <c r="W18" s="66">
        <f>'3.1.2.5'!Z64</f>
        <v>0</v>
      </c>
      <c r="X18" s="66">
        <f>'3.1.2.5'!AA64</f>
        <v>13244200</v>
      </c>
      <c r="Y18" s="66">
        <f>'3.1.2.5'!AB64</f>
        <v>0</v>
      </c>
      <c r="Z18" s="66">
        <f>'3.1.2.5'!AC64</f>
        <v>13244200</v>
      </c>
      <c r="AA18" s="66">
        <f>'3.1.2.5'!AD64</f>
        <v>0</v>
      </c>
      <c r="AB18" s="43"/>
    </row>
    <row r="19" spans="1:28" s="88" customFormat="1" ht="24" x14ac:dyDescent="0.2">
      <c r="A19" s="25"/>
      <c r="B19" s="28" t="s">
        <v>234</v>
      </c>
      <c r="C19" s="31" t="str">
        <f>'3.1.2.6'!B6</f>
        <v>3.1.2.6 Reparația, dotarea și modernizarea Serviciului social Centrul de plasament pentru copii separați de părinți „Lumina”</v>
      </c>
      <c r="D19" s="66">
        <f>'3.1.2.6'!K64</f>
        <v>408000</v>
      </c>
      <c r="E19" s="66">
        <f>'3.1.2.6'!L64</f>
        <v>408000</v>
      </c>
      <c r="F19" s="66">
        <f>'3.1.2.6'!M64</f>
        <v>0</v>
      </c>
      <c r="G19" s="66">
        <f>'3.1.2.6'!N64</f>
        <v>0</v>
      </c>
      <c r="H19" s="66">
        <f>'3.1.2.6'!O64</f>
        <v>0</v>
      </c>
      <c r="I19" s="66">
        <f>'3.1.2.6'!P64</f>
        <v>0</v>
      </c>
      <c r="J19" s="66">
        <f>'3.1.2.6'!Q64</f>
        <v>0</v>
      </c>
      <c r="K19" s="66">
        <f>'3.1.2.6'!R64</f>
        <v>0</v>
      </c>
      <c r="L19" s="66">
        <f>'3.1.2.6'!S64</f>
        <v>0</v>
      </c>
      <c r="M19" s="66">
        <f>'3.1.2.6'!T64</f>
        <v>0</v>
      </c>
      <c r="N19" s="66">
        <f>'3.1.2.6'!U64</f>
        <v>0</v>
      </c>
      <c r="O19" s="66">
        <f>'3.1.2.6'!V64</f>
        <v>0</v>
      </c>
      <c r="P19" s="66">
        <f>'3.1.2.6'!W64</f>
        <v>0</v>
      </c>
      <c r="Q19" s="66">
        <f>'3.1.2.6'!X64</f>
        <v>0</v>
      </c>
      <c r="R19" s="66">
        <f>'3.1.2.6'!Y64</f>
        <v>0</v>
      </c>
      <c r="S19" s="66">
        <f>'3.1.2.6'!Z64</f>
        <v>0</v>
      </c>
      <c r="T19" s="66">
        <f>'3.1.2.6'!AA64</f>
        <v>0</v>
      </c>
      <c r="U19" s="66">
        <f>'3.1.2.6'!AB64</f>
        <v>0</v>
      </c>
      <c r="V19" s="66">
        <f>'3.1.2.6'!AC64</f>
        <v>0</v>
      </c>
      <c r="W19" s="66">
        <f>'3.1.2.6'!AD64</f>
        <v>0</v>
      </c>
      <c r="X19" s="66">
        <f>'3.1.2.6'!AE64</f>
        <v>0</v>
      </c>
      <c r="Y19" s="66">
        <f>'3.1.2.6'!AF64</f>
        <v>0</v>
      </c>
      <c r="Z19" s="66">
        <f>'3.1.2.6'!AG64</f>
        <v>0</v>
      </c>
      <c r="AA19" s="66">
        <f>'3.1.2.6'!AH64</f>
        <v>0</v>
      </c>
      <c r="AB19" s="43"/>
    </row>
    <row r="20" spans="1:28" s="88" customFormat="1" ht="24" x14ac:dyDescent="0.2">
      <c r="A20" s="25"/>
      <c r="B20" s="28" t="s">
        <v>235</v>
      </c>
      <c r="C20" s="31" t="str">
        <f>'3.1.2.7'!B6</f>
        <v>3.1.2.7 Reparația, dotarea și modernizarea serviciilor Centrului de plasament „Teritoriul Adolescenței”. Toate Centrele Comunitare pentru Copii și Tineri evaluate și dotate.</v>
      </c>
      <c r="D20" s="66">
        <f>'3.1.2.7'!G64</f>
        <v>2500000</v>
      </c>
      <c r="E20" s="66">
        <f>'3.1.2.7'!H64</f>
        <v>2500000</v>
      </c>
      <c r="F20" s="66">
        <f>'3.1.2.7'!I64</f>
        <v>0</v>
      </c>
      <c r="G20" s="66">
        <f>'3.1.2.7'!J64</f>
        <v>0</v>
      </c>
      <c r="H20" s="66">
        <f>'3.1.2.7'!K64</f>
        <v>0</v>
      </c>
      <c r="I20" s="66">
        <f>'3.1.2.7'!L64</f>
        <v>0</v>
      </c>
      <c r="J20" s="66">
        <f>'3.1.2.7'!M64</f>
        <v>0</v>
      </c>
      <c r="K20" s="66">
        <f>'3.1.2.7'!N64</f>
        <v>0</v>
      </c>
      <c r="L20" s="66">
        <f>'3.1.2.7'!O64</f>
        <v>2500000</v>
      </c>
      <c r="M20" s="66">
        <f>'3.1.2.7'!P64</f>
        <v>0</v>
      </c>
      <c r="N20" s="66">
        <f>'3.1.2.7'!Q64</f>
        <v>0</v>
      </c>
      <c r="O20" s="66">
        <f>'3.1.2.7'!R64</f>
        <v>0</v>
      </c>
      <c r="P20" s="66">
        <f>'3.1.2.7'!S64</f>
        <v>0</v>
      </c>
      <c r="Q20" s="66">
        <f>'3.1.2.7'!T64</f>
        <v>0</v>
      </c>
      <c r="R20" s="66">
        <f>'3.1.2.7'!U64</f>
        <v>0</v>
      </c>
      <c r="S20" s="66">
        <f>'3.1.2.7'!V64</f>
        <v>0</v>
      </c>
      <c r="T20" s="66">
        <f>'3.1.2.7'!W64</f>
        <v>0</v>
      </c>
      <c r="U20" s="66">
        <f>'3.1.2.7'!X64</f>
        <v>0</v>
      </c>
      <c r="V20" s="66">
        <f>'3.1.2.7'!Y64</f>
        <v>0</v>
      </c>
      <c r="W20" s="66">
        <f>'3.1.2.7'!Z64</f>
        <v>0</v>
      </c>
      <c r="X20" s="66">
        <f>'3.1.2.7'!AA64</f>
        <v>0</v>
      </c>
      <c r="Y20" s="66">
        <f>'3.1.2.7'!AB64</f>
        <v>0</v>
      </c>
      <c r="Z20" s="66">
        <f>'3.1.2.7'!AC64</f>
        <v>0</v>
      </c>
      <c r="AA20" s="66">
        <f>'3.1.2.7'!AD64</f>
        <v>0</v>
      </c>
      <c r="AB20" s="43"/>
    </row>
    <row r="21" spans="1:28" s="88" customFormat="1" ht="24" x14ac:dyDescent="0.2">
      <c r="A21" s="25"/>
      <c r="B21" s="28" t="s">
        <v>236</v>
      </c>
      <c r="C21" s="31" t="str">
        <f>'3.1.2.8'!B6</f>
        <v>3.1.2.8 Reparația, dotarea și modernizarea Serviciului social Centrul „Copilărie, Adolescență și Familie” (str. Grenoble 163/5)</v>
      </c>
      <c r="D21" s="66">
        <f>'3.1.2.8'!G64</f>
        <v>1080000</v>
      </c>
      <c r="E21" s="66">
        <f>'3.1.2.8'!H64</f>
        <v>1080000</v>
      </c>
      <c r="F21" s="66">
        <f>'3.1.2.8'!I64</f>
        <v>0</v>
      </c>
      <c r="G21" s="66">
        <f>'3.1.2.8'!J64</f>
        <v>0</v>
      </c>
      <c r="H21" s="66">
        <f>'3.1.2.8'!K64</f>
        <v>0</v>
      </c>
      <c r="I21" s="66">
        <f>'3.1.2.8'!L64</f>
        <v>0</v>
      </c>
      <c r="J21" s="66">
        <f>'3.1.2.8'!M64</f>
        <v>0</v>
      </c>
      <c r="K21" s="66">
        <f>'3.1.2.8'!N64</f>
        <v>0</v>
      </c>
      <c r="L21" s="66">
        <f>'3.1.2.8'!O64</f>
        <v>0</v>
      </c>
      <c r="M21" s="66">
        <f>'3.1.2.8'!P64</f>
        <v>0</v>
      </c>
      <c r="N21" s="66">
        <f>'3.1.2.8'!Q64</f>
        <v>0</v>
      </c>
      <c r="O21" s="66">
        <f>'3.1.2.8'!R64</f>
        <v>0</v>
      </c>
      <c r="P21" s="66">
        <f>'3.1.2.8'!S64</f>
        <v>1080000</v>
      </c>
      <c r="Q21" s="66">
        <f>'3.1.2.8'!T64</f>
        <v>1080000</v>
      </c>
      <c r="R21" s="66">
        <f>'3.1.2.8'!U64</f>
        <v>0</v>
      </c>
      <c r="S21" s="66">
        <f>'3.1.2.8'!V64</f>
        <v>0</v>
      </c>
      <c r="T21" s="66">
        <f>'3.1.2.8'!W64</f>
        <v>0</v>
      </c>
      <c r="U21" s="66">
        <f>'3.1.2.8'!X64</f>
        <v>0</v>
      </c>
      <c r="V21" s="66">
        <f>'3.1.2.8'!Y64</f>
        <v>0</v>
      </c>
      <c r="W21" s="66">
        <f>'3.1.2.8'!Z64</f>
        <v>0</v>
      </c>
      <c r="X21" s="66">
        <f>'3.1.2.8'!AA64</f>
        <v>0</v>
      </c>
      <c r="Y21" s="66">
        <f>'3.1.2.8'!AB64</f>
        <v>0</v>
      </c>
      <c r="Z21" s="66">
        <f>'3.1.2.8'!AC64</f>
        <v>0</v>
      </c>
      <c r="AA21" s="66">
        <f>'3.1.2.8'!AD64</f>
        <v>0</v>
      </c>
      <c r="AB21" s="43"/>
    </row>
    <row r="22" spans="1:28" s="88" customFormat="1" ht="24" x14ac:dyDescent="0.2">
      <c r="A22" s="25"/>
      <c r="B22" s="28" t="s">
        <v>237</v>
      </c>
      <c r="C22" s="31" t="str">
        <f>'3.1.2.9'!B6</f>
        <v>3.1.2.9 Optimizarea serviciilor prestate în Serviciul social Centrul de reabilitare pentru copiii cu dizabilități „Casa Speranței”</v>
      </c>
      <c r="D22" s="66">
        <f>'3.1.2.9'!G64</f>
        <v>300000</v>
      </c>
      <c r="E22" s="66">
        <f>'3.1.2.9'!H64</f>
        <v>300000</v>
      </c>
      <c r="F22" s="66">
        <f>'3.1.2.9'!I64</f>
        <v>0</v>
      </c>
      <c r="G22" s="66">
        <f>'3.1.2.9'!J64</f>
        <v>0</v>
      </c>
      <c r="H22" s="66">
        <f>'3.1.2.9'!K64</f>
        <v>0</v>
      </c>
      <c r="I22" s="66">
        <f>'3.1.2.9'!L64</f>
        <v>0</v>
      </c>
      <c r="J22" s="66">
        <f>'3.1.2.9'!M64</f>
        <v>0</v>
      </c>
      <c r="K22" s="66">
        <f>'3.1.2.9'!N64</f>
        <v>0</v>
      </c>
      <c r="L22" s="66">
        <f>'3.1.2.9'!O64</f>
        <v>300000</v>
      </c>
      <c r="M22" s="66">
        <f>'3.1.2.9'!P64</f>
        <v>0</v>
      </c>
      <c r="N22" s="66">
        <f>'3.1.2.9'!Q64</f>
        <v>0</v>
      </c>
      <c r="O22" s="66">
        <f>'3.1.2.9'!R64</f>
        <v>0</v>
      </c>
      <c r="P22" s="66">
        <f>'3.1.2.9'!S64</f>
        <v>0</v>
      </c>
      <c r="Q22" s="66">
        <f>'3.1.2.9'!T64</f>
        <v>0</v>
      </c>
      <c r="R22" s="66">
        <f>'3.1.2.9'!U64</f>
        <v>0</v>
      </c>
      <c r="S22" s="66">
        <f>'3.1.2.9'!V64</f>
        <v>0</v>
      </c>
      <c r="T22" s="66">
        <f>'3.1.2.9'!W64</f>
        <v>0</v>
      </c>
      <c r="U22" s="66">
        <f>'3.1.2.9'!X64</f>
        <v>0</v>
      </c>
      <c r="V22" s="66">
        <f>'3.1.2.9'!Y64</f>
        <v>0</v>
      </c>
      <c r="W22" s="66">
        <f>'3.1.2.9'!Z64</f>
        <v>0</v>
      </c>
      <c r="X22" s="66">
        <f>'3.1.2.9'!AA64</f>
        <v>0</v>
      </c>
      <c r="Y22" s="66">
        <f>'3.1.2.9'!AB64</f>
        <v>0</v>
      </c>
      <c r="Z22" s="66">
        <f>'3.1.2.9'!AC64</f>
        <v>0</v>
      </c>
      <c r="AA22" s="66">
        <f>'3.1.2.9'!AD64</f>
        <v>0</v>
      </c>
      <c r="AB22" s="43"/>
    </row>
    <row r="23" spans="1:28" s="88" customFormat="1" ht="12" x14ac:dyDescent="0.2">
      <c r="A23" s="25"/>
      <c r="B23" s="94" t="s">
        <v>84</v>
      </c>
      <c r="C23" s="31"/>
      <c r="D23" s="128">
        <f>SUM(D24:D33)</f>
        <v>45600000</v>
      </c>
      <c r="E23" s="128">
        <f t="shared" ref="E23:AA23" si="3">SUM(E24:E33)</f>
        <v>45135000</v>
      </c>
      <c r="F23" s="128">
        <f t="shared" si="3"/>
        <v>0</v>
      </c>
      <c r="G23" s="128">
        <f t="shared" si="3"/>
        <v>465000</v>
      </c>
      <c r="H23" s="128">
        <f t="shared" si="3"/>
        <v>0</v>
      </c>
      <c r="I23" s="128">
        <f t="shared" si="3"/>
        <v>0</v>
      </c>
      <c r="J23" s="128">
        <f t="shared" si="3"/>
        <v>0</v>
      </c>
      <c r="K23" s="128">
        <f t="shared" si="3"/>
        <v>0</v>
      </c>
      <c r="L23" s="128">
        <f t="shared" si="3"/>
        <v>140000</v>
      </c>
      <c r="M23" s="128">
        <f t="shared" si="3"/>
        <v>0</v>
      </c>
      <c r="N23" s="128">
        <f t="shared" si="3"/>
        <v>0</v>
      </c>
      <c r="O23" s="128">
        <f t="shared" si="3"/>
        <v>140000</v>
      </c>
      <c r="P23" s="128">
        <f t="shared" si="3"/>
        <v>13270000</v>
      </c>
      <c r="Q23" s="128">
        <f t="shared" si="3"/>
        <v>12945000</v>
      </c>
      <c r="R23" s="128">
        <f t="shared" si="3"/>
        <v>0</v>
      </c>
      <c r="S23" s="128">
        <f t="shared" si="3"/>
        <v>325000</v>
      </c>
      <c r="T23" s="128">
        <f t="shared" si="3"/>
        <v>12945000</v>
      </c>
      <c r="U23" s="128">
        <f t="shared" si="3"/>
        <v>12945000</v>
      </c>
      <c r="V23" s="128">
        <f t="shared" si="3"/>
        <v>0</v>
      </c>
      <c r="W23" s="128">
        <f t="shared" si="3"/>
        <v>0</v>
      </c>
      <c r="X23" s="128">
        <f t="shared" si="3"/>
        <v>12945000</v>
      </c>
      <c r="Y23" s="128">
        <f t="shared" si="3"/>
        <v>12945000</v>
      </c>
      <c r="Z23" s="128">
        <f t="shared" si="3"/>
        <v>0</v>
      </c>
      <c r="AA23" s="128">
        <f t="shared" si="3"/>
        <v>0</v>
      </c>
      <c r="AB23" s="43"/>
    </row>
    <row r="24" spans="1:28" s="88" customFormat="1" ht="36" x14ac:dyDescent="0.2">
      <c r="A24" s="25"/>
      <c r="B24" s="28" t="s">
        <v>85</v>
      </c>
      <c r="C24" s="31" t="str">
        <f>'3.1.3.1'!B6</f>
        <v>3.1.3.1 Evaluarea nevoilor de servicii pentru familiile cu copii, propuneri de creare a serviciilor de sprijin și de reabilitare pentru familiile și copii cu dizabilități, inclusiv costurile aferente și mecanismul de implementare</v>
      </c>
      <c r="D24" s="66">
        <f>'3.1.3.1'!G64</f>
        <v>140000</v>
      </c>
      <c r="E24" s="66">
        <f>'3.1.3.1'!H64</f>
        <v>0</v>
      </c>
      <c r="F24" s="66">
        <f>'3.1.3.1'!I64</f>
        <v>0</v>
      </c>
      <c r="G24" s="66">
        <f>'3.1.3.1'!J64</f>
        <v>140000</v>
      </c>
      <c r="H24" s="66">
        <f>'3.1.3.1'!K64</f>
        <v>0</v>
      </c>
      <c r="I24" s="66">
        <f>'3.1.3.1'!L64</f>
        <v>0</v>
      </c>
      <c r="J24" s="66">
        <f>'3.1.3.1'!M64</f>
        <v>0</v>
      </c>
      <c r="K24" s="66">
        <f>'3.1.3.1'!N64</f>
        <v>0</v>
      </c>
      <c r="L24" s="66">
        <f>'3.1.3.1'!O64</f>
        <v>140000</v>
      </c>
      <c r="M24" s="66">
        <f>'3.1.3.1'!P64</f>
        <v>0</v>
      </c>
      <c r="N24" s="66">
        <f>'3.1.3.1'!Q64</f>
        <v>0</v>
      </c>
      <c r="O24" s="66">
        <f>'3.1.3.1'!R64</f>
        <v>140000</v>
      </c>
      <c r="P24" s="66">
        <f>'3.1.3.1'!S64</f>
        <v>0</v>
      </c>
      <c r="Q24" s="66">
        <f>'3.1.3.1'!T64</f>
        <v>0</v>
      </c>
      <c r="R24" s="66">
        <f>'3.1.3.1'!U64</f>
        <v>0</v>
      </c>
      <c r="S24" s="66">
        <f>'3.1.3.1'!V64</f>
        <v>0</v>
      </c>
      <c r="T24" s="66">
        <f>'3.1.3.1'!W64</f>
        <v>0</v>
      </c>
      <c r="U24" s="66">
        <f>'3.1.3.1'!X64</f>
        <v>0</v>
      </c>
      <c r="V24" s="66">
        <f>'3.1.3.1'!Y64</f>
        <v>0</v>
      </c>
      <c r="W24" s="66">
        <f>'3.1.3.1'!Z64</f>
        <v>0</v>
      </c>
      <c r="X24" s="66">
        <f>'3.1.3.1'!AA64</f>
        <v>0</v>
      </c>
      <c r="Y24" s="66">
        <f>'3.1.3.1'!AB64</f>
        <v>0</v>
      </c>
      <c r="Z24" s="66">
        <f>'3.1.3.1'!AC64</f>
        <v>0</v>
      </c>
      <c r="AA24" s="66">
        <f>'3.1.3.1'!AD64</f>
        <v>0</v>
      </c>
      <c r="AB24" s="43"/>
    </row>
    <row r="25" spans="1:28" s="88" customFormat="1" ht="24" x14ac:dyDescent="0.2">
      <c r="A25" s="25"/>
      <c r="B25" s="28" t="s">
        <v>86</v>
      </c>
      <c r="C25" s="31" t="str">
        <f>'3.1.3.2'!B6</f>
        <v>3.1.3.2 Consolidarea și extinderea Serviciului Respiro pentru familii cu copii cu dizabilități  (severe)</v>
      </c>
      <c r="D25" s="66">
        <f>'3.1.3.2'!G64</f>
        <v>1000000</v>
      </c>
      <c r="E25" s="66">
        <f>'3.1.3.2'!H64</f>
        <v>1000000</v>
      </c>
      <c r="F25" s="66">
        <f>'3.1.3.2'!I64</f>
        <v>0</v>
      </c>
      <c r="G25" s="66">
        <f>'3.1.3.2'!J64</f>
        <v>0</v>
      </c>
      <c r="H25" s="66">
        <f>'3.1.3.2'!K64</f>
        <v>0</v>
      </c>
      <c r="I25" s="66">
        <f>'3.1.3.2'!L64</f>
        <v>0</v>
      </c>
      <c r="J25" s="66">
        <f>'3.1.3.2'!M64</f>
        <v>0</v>
      </c>
      <c r="K25" s="66">
        <f>'3.1.3.2'!N64</f>
        <v>0</v>
      </c>
      <c r="L25" s="66">
        <f>'3.1.3.2'!O64</f>
        <v>0</v>
      </c>
      <c r="M25" s="66">
        <f>'3.1.3.2'!P64</f>
        <v>0</v>
      </c>
      <c r="N25" s="66">
        <f>'3.1.3.2'!Q64</f>
        <v>0</v>
      </c>
      <c r="O25" s="66">
        <f>'3.1.3.2'!R64</f>
        <v>0</v>
      </c>
      <c r="P25" s="66">
        <f>'3.1.3.2'!S64</f>
        <v>0</v>
      </c>
      <c r="Q25" s="66">
        <f>'3.1.3.2'!T64</f>
        <v>0</v>
      </c>
      <c r="R25" s="66">
        <f>'3.1.3.2'!U64</f>
        <v>0</v>
      </c>
      <c r="S25" s="66">
        <f>'3.1.3.2'!V64</f>
        <v>0</v>
      </c>
      <c r="T25" s="66">
        <f>'3.1.3.2'!W64</f>
        <v>0</v>
      </c>
      <c r="U25" s="66">
        <f>'3.1.3.2'!X64</f>
        <v>0</v>
      </c>
      <c r="V25" s="66">
        <f>'3.1.3.2'!Y64</f>
        <v>0</v>
      </c>
      <c r="W25" s="66">
        <f>'3.1.3.2'!Z64</f>
        <v>0</v>
      </c>
      <c r="X25" s="66">
        <f>'3.1.3.2'!AA64</f>
        <v>0</v>
      </c>
      <c r="Y25" s="66">
        <f>'3.1.3.2'!AB64</f>
        <v>0</v>
      </c>
      <c r="Z25" s="66">
        <f>'3.1.3.2'!AC64</f>
        <v>0</v>
      </c>
      <c r="AA25" s="66">
        <f>'3.1.3.2'!AD64</f>
        <v>0</v>
      </c>
      <c r="AB25" s="43"/>
    </row>
    <row r="26" spans="1:28" s="88" customFormat="1" ht="12" x14ac:dyDescent="0.2">
      <c r="A26" s="25"/>
      <c r="B26" s="76" t="s">
        <v>202</v>
      </c>
      <c r="C26" s="31" t="str">
        <f>'3.1.3.3'!B6</f>
        <v>3.1.3.3 Crearea Serviciului casa comunitară pentru copii cu dizabilități</v>
      </c>
      <c r="D26" s="66">
        <f>'3.1.3.3'!G64</f>
        <v>4000000</v>
      </c>
      <c r="E26" s="66">
        <f>'3.1.3.3'!H64</f>
        <v>4000000</v>
      </c>
      <c r="F26" s="66">
        <f>'3.1.3.3'!I64</f>
        <v>0</v>
      </c>
      <c r="G26" s="66">
        <f>'3.1.3.3'!J64</f>
        <v>0</v>
      </c>
      <c r="H26" s="66">
        <f>'3.1.3.3'!K64</f>
        <v>0</v>
      </c>
      <c r="I26" s="66">
        <f>'3.1.3.3'!L64</f>
        <v>0</v>
      </c>
      <c r="J26" s="66">
        <f>'3.1.3.3'!M64</f>
        <v>0</v>
      </c>
      <c r="K26" s="66">
        <f>'3.1.3.3'!N64</f>
        <v>0</v>
      </c>
      <c r="L26" s="66">
        <f>'3.1.3.3'!O64</f>
        <v>0</v>
      </c>
      <c r="M26" s="66">
        <f>'3.1.3.3'!P64</f>
        <v>0</v>
      </c>
      <c r="N26" s="66">
        <f>'3.1.3.3'!Q64</f>
        <v>0</v>
      </c>
      <c r="O26" s="66">
        <f>'3.1.3.3'!R64</f>
        <v>0</v>
      </c>
      <c r="P26" s="66">
        <f>'3.1.3.3'!S64</f>
        <v>0</v>
      </c>
      <c r="Q26" s="66">
        <f>'3.1.3.3'!T64</f>
        <v>0</v>
      </c>
      <c r="R26" s="66">
        <f>'3.1.3.3'!U64</f>
        <v>0</v>
      </c>
      <c r="S26" s="66">
        <f>'3.1.3.3'!V64</f>
        <v>0</v>
      </c>
      <c r="T26" s="66">
        <f>'3.1.3.3'!W64</f>
        <v>0</v>
      </c>
      <c r="U26" s="66">
        <f>'3.1.3.3'!X64</f>
        <v>0</v>
      </c>
      <c r="V26" s="66">
        <f>'3.1.3.3'!Y64</f>
        <v>0</v>
      </c>
      <c r="W26" s="66">
        <f>'3.1.3.3'!Z64</f>
        <v>0</v>
      </c>
      <c r="X26" s="66">
        <f>'3.1.3.3'!AA64</f>
        <v>0</v>
      </c>
      <c r="Y26" s="66">
        <f>'3.1.3.3'!AB64</f>
        <v>0</v>
      </c>
      <c r="Z26" s="66">
        <f>'3.1.3.3'!AC64</f>
        <v>0</v>
      </c>
      <c r="AA26" s="66">
        <f>'3.1.3.3'!AD64</f>
        <v>0</v>
      </c>
      <c r="AB26" s="43"/>
    </row>
    <row r="27" spans="1:28" s="88" customFormat="1" ht="12" x14ac:dyDescent="0.2">
      <c r="A27" s="25"/>
      <c r="B27" s="76" t="s">
        <v>203</v>
      </c>
      <c r="C27" s="31" t="str">
        <f>'3.1.3.4'!B6</f>
        <v>3.1.3.4 Dezvoltarea Serviciului social Locuință protejată pentru copii cu dizabilități</v>
      </c>
      <c r="D27" s="66">
        <f>'3.1.3.4'!G64</f>
        <v>300000</v>
      </c>
      <c r="E27" s="66">
        <f>'3.1.3.4'!H64</f>
        <v>300000</v>
      </c>
      <c r="F27" s="66">
        <f>'3.1.3.4'!I64</f>
        <v>0</v>
      </c>
      <c r="G27" s="66">
        <f>'3.1.3.4'!J64</f>
        <v>0</v>
      </c>
      <c r="H27" s="66">
        <f>'3.1.3.4'!K64</f>
        <v>0</v>
      </c>
      <c r="I27" s="66">
        <f>'3.1.3.4'!L64</f>
        <v>0</v>
      </c>
      <c r="J27" s="66">
        <f>'3.1.3.4'!M64</f>
        <v>0</v>
      </c>
      <c r="K27" s="66">
        <f>'3.1.3.4'!N64</f>
        <v>0</v>
      </c>
      <c r="L27" s="66">
        <f>'3.1.3.4'!O64</f>
        <v>0</v>
      </c>
      <c r="M27" s="66">
        <f>'3.1.3.4'!P64</f>
        <v>0</v>
      </c>
      <c r="N27" s="66">
        <f>'3.1.3.4'!Q64</f>
        <v>0</v>
      </c>
      <c r="O27" s="66">
        <f>'3.1.3.4'!R64</f>
        <v>0</v>
      </c>
      <c r="P27" s="66">
        <f>'3.1.3.4'!S64</f>
        <v>0</v>
      </c>
      <c r="Q27" s="66">
        <f>'3.1.3.4'!T64</f>
        <v>0</v>
      </c>
      <c r="R27" s="66">
        <f>'3.1.3.4'!U64</f>
        <v>0</v>
      </c>
      <c r="S27" s="66">
        <f>'3.1.3.4'!V64</f>
        <v>0</v>
      </c>
      <c r="T27" s="66">
        <f>'3.1.3.4'!W64</f>
        <v>0</v>
      </c>
      <c r="U27" s="66">
        <f>'3.1.3.4'!X64</f>
        <v>0</v>
      </c>
      <c r="V27" s="66">
        <f>'3.1.3.4'!Y64</f>
        <v>0</v>
      </c>
      <c r="W27" s="66">
        <f>'3.1.3.4'!Z64</f>
        <v>0</v>
      </c>
      <c r="X27" s="66">
        <f>'3.1.3.4'!AA64</f>
        <v>0</v>
      </c>
      <c r="Y27" s="66">
        <f>'3.1.3.4'!AB64</f>
        <v>0</v>
      </c>
      <c r="Z27" s="66">
        <f>'3.1.3.4'!AC64</f>
        <v>0</v>
      </c>
      <c r="AA27" s="66">
        <f>'3.1.3.4'!AD64</f>
        <v>0</v>
      </c>
      <c r="AB27" s="43"/>
    </row>
    <row r="28" spans="1:28" s="88" customFormat="1" ht="24" x14ac:dyDescent="0.2">
      <c r="A28" s="25"/>
      <c r="B28" s="76" t="s">
        <v>204</v>
      </c>
      <c r="C28" s="31" t="str">
        <f>'3.1.3.5'!B6</f>
        <v>3.1.3.5 Extinderea serviciului social de îngrijire la domiciliu pentru copii cu dizabilități, inclusiv dotarea cu echipamente necesare de îngrijire de împrumut</v>
      </c>
      <c r="D28" s="66">
        <f>'3.1.3.5'!G64</f>
        <v>14994000</v>
      </c>
      <c r="E28" s="66">
        <f>'3.1.3.5'!H64</f>
        <v>14994000</v>
      </c>
      <c r="F28" s="66">
        <f>'3.1.3.5'!I64</f>
        <v>0</v>
      </c>
      <c r="G28" s="66">
        <f>'3.1.3.5'!J64</f>
        <v>0</v>
      </c>
      <c r="H28" s="66">
        <f>'3.1.3.5'!K64</f>
        <v>0</v>
      </c>
      <c r="I28" s="66">
        <f>'3.1.3.5'!L64</f>
        <v>0</v>
      </c>
      <c r="J28" s="66">
        <f>'3.1.3.5'!M64</f>
        <v>0</v>
      </c>
      <c r="K28" s="66">
        <f>'3.1.3.5'!N64</f>
        <v>0</v>
      </c>
      <c r="L28" s="66">
        <f>'3.1.3.5'!O64</f>
        <v>0</v>
      </c>
      <c r="M28" s="66">
        <f>'3.1.3.5'!P64</f>
        <v>0</v>
      </c>
      <c r="N28" s="66">
        <f>'3.1.3.5'!Q64</f>
        <v>0</v>
      </c>
      <c r="O28" s="66">
        <f>'3.1.3.5'!R64</f>
        <v>0</v>
      </c>
      <c r="P28" s="66">
        <f>'3.1.3.5'!S64</f>
        <v>4998000</v>
      </c>
      <c r="Q28" s="66">
        <f>'3.1.3.5'!T64</f>
        <v>4998000</v>
      </c>
      <c r="R28" s="66">
        <f>'3.1.3.5'!U64</f>
        <v>0</v>
      </c>
      <c r="S28" s="66">
        <f>'3.1.3.5'!V64</f>
        <v>0</v>
      </c>
      <c r="T28" s="66">
        <f>'3.1.3.5'!W64</f>
        <v>4998000</v>
      </c>
      <c r="U28" s="66">
        <f>'3.1.3.5'!X64</f>
        <v>4998000</v>
      </c>
      <c r="V28" s="66">
        <f>'3.1.3.5'!Y64</f>
        <v>0</v>
      </c>
      <c r="W28" s="66">
        <f>'3.1.3.5'!Z64</f>
        <v>0</v>
      </c>
      <c r="X28" s="66">
        <f>'3.1.3.5'!AA64</f>
        <v>4998000</v>
      </c>
      <c r="Y28" s="66">
        <f>'3.1.3.5'!AB64</f>
        <v>4998000</v>
      </c>
      <c r="Z28" s="66">
        <f>'3.1.3.5'!AC64</f>
        <v>0</v>
      </c>
      <c r="AA28" s="66">
        <f>'3.1.3.5'!AD64</f>
        <v>0</v>
      </c>
      <c r="AB28" s="43"/>
    </row>
    <row r="29" spans="1:28" s="88" customFormat="1" ht="24" x14ac:dyDescent="0.2">
      <c r="A29" s="25"/>
      <c r="B29" s="76" t="s">
        <v>205</v>
      </c>
      <c r="C29" s="31" t="str">
        <f>'3.1.3.6'!B6</f>
        <v>3.1.3.6 Consolidarea prestării serviciilor prestate la distanță (teleservicii de sprijin), inclusiv prin dotarea cu echipamente respective</v>
      </c>
      <c r="D29" s="66">
        <f>'3.1.3.6'!G64</f>
        <v>325000</v>
      </c>
      <c r="E29" s="66">
        <f>'3.1.3.6'!H64</f>
        <v>0</v>
      </c>
      <c r="F29" s="66">
        <f>'3.1.3.6'!I64</f>
        <v>0</v>
      </c>
      <c r="G29" s="66">
        <f>'3.1.3.6'!J64</f>
        <v>325000</v>
      </c>
      <c r="H29" s="66">
        <f>'3.1.3.6'!K64</f>
        <v>0</v>
      </c>
      <c r="I29" s="66">
        <f>'3.1.3.6'!L64</f>
        <v>0</v>
      </c>
      <c r="J29" s="66">
        <f>'3.1.3.6'!M64</f>
        <v>0</v>
      </c>
      <c r="K29" s="66">
        <f>'3.1.3.6'!N64</f>
        <v>0</v>
      </c>
      <c r="L29" s="66">
        <f>'3.1.3.6'!O64</f>
        <v>0</v>
      </c>
      <c r="M29" s="66">
        <f>'3.1.3.6'!P64</f>
        <v>0</v>
      </c>
      <c r="N29" s="66">
        <f>'3.1.3.6'!Q64</f>
        <v>0</v>
      </c>
      <c r="O29" s="66">
        <f>'3.1.3.6'!R64</f>
        <v>0</v>
      </c>
      <c r="P29" s="66">
        <f>'3.1.3.6'!S64</f>
        <v>325000</v>
      </c>
      <c r="Q29" s="66">
        <f>'3.1.3.6'!T64</f>
        <v>0</v>
      </c>
      <c r="R29" s="66">
        <f>'3.1.3.6'!U64</f>
        <v>0</v>
      </c>
      <c r="S29" s="66">
        <f>'3.1.3.6'!V64</f>
        <v>325000</v>
      </c>
      <c r="T29" s="66">
        <f>'3.1.3.6'!W64</f>
        <v>0</v>
      </c>
      <c r="U29" s="66">
        <f>'3.1.3.6'!X64</f>
        <v>0</v>
      </c>
      <c r="V29" s="66">
        <f>'3.1.3.6'!Y64</f>
        <v>0</v>
      </c>
      <c r="W29" s="66">
        <f>'3.1.3.6'!Z64</f>
        <v>0</v>
      </c>
      <c r="X29" s="66">
        <f>'3.1.3.6'!AA64</f>
        <v>0</v>
      </c>
      <c r="Y29" s="66">
        <f>'3.1.3.6'!AB64</f>
        <v>0</v>
      </c>
      <c r="Z29" s="66">
        <f>'3.1.3.6'!AC64</f>
        <v>0</v>
      </c>
      <c r="AA29" s="66">
        <f>'3.1.3.6'!AD64</f>
        <v>0</v>
      </c>
      <c r="AB29" s="43"/>
    </row>
    <row r="30" spans="1:28" s="88" customFormat="1" ht="24" x14ac:dyDescent="0.2">
      <c r="A30" s="25"/>
      <c r="B30" s="76" t="s">
        <v>206</v>
      </c>
      <c r="C30" s="31" t="str">
        <f>'3.1.3.7'!B6</f>
        <v>3.1.3.7 Consolidarea și extinderea serviciului Echipa mobilă, inclusiv prin crearea a 2 echipe noi și dotarea acestora</v>
      </c>
      <c r="D30" s="66">
        <f>'3.1.3.7'!G64</f>
        <v>2550000</v>
      </c>
      <c r="E30" s="66">
        <f>'3.1.3.7'!H64</f>
        <v>2550000</v>
      </c>
      <c r="F30" s="66">
        <f>'3.1.3.7'!I64</f>
        <v>0</v>
      </c>
      <c r="G30" s="66">
        <f>'3.1.3.7'!J64</f>
        <v>0</v>
      </c>
      <c r="H30" s="66">
        <f>'3.1.3.7'!K64</f>
        <v>0</v>
      </c>
      <c r="I30" s="66">
        <f>'3.1.3.7'!L64</f>
        <v>0</v>
      </c>
      <c r="J30" s="66">
        <f>'3.1.3.7'!M64</f>
        <v>0</v>
      </c>
      <c r="K30" s="66">
        <f>'3.1.3.7'!N64</f>
        <v>0</v>
      </c>
      <c r="L30" s="66">
        <f>'3.1.3.7'!O64</f>
        <v>0</v>
      </c>
      <c r="M30" s="66">
        <f>'3.1.3.7'!P64</f>
        <v>0</v>
      </c>
      <c r="N30" s="66">
        <f>'3.1.3.7'!Q64</f>
        <v>0</v>
      </c>
      <c r="O30" s="66">
        <f>'3.1.3.7'!R64</f>
        <v>0</v>
      </c>
      <c r="P30" s="66">
        <f>'3.1.3.7'!S64</f>
        <v>850000</v>
      </c>
      <c r="Q30" s="66">
        <f>'3.1.3.7'!T64</f>
        <v>850000</v>
      </c>
      <c r="R30" s="66">
        <f>'3.1.3.7'!U64</f>
        <v>0</v>
      </c>
      <c r="S30" s="66">
        <f>'3.1.3.7'!V64</f>
        <v>0</v>
      </c>
      <c r="T30" s="66">
        <f>'3.1.3.7'!W64</f>
        <v>850000</v>
      </c>
      <c r="U30" s="66">
        <f>'3.1.3.7'!X64</f>
        <v>850000</v>
      </c>
      <c r="V30" s="66">
        <f>'3.1.3.7'!Y64</f>
        <v>0</v>
      </c>
      <c r="W30" s="66">
        <f>'3.1.3.7'!Z64</f>
        <v>0</v>
      </c>
      <c r="X30" s="66">
        <f>'3.1.3.7'!AA64</f>
        <v>850000</v>
      </c>
      <c r="Y30" s="66">
        <f>'3.1.3.7'!AB64</f>
        <v>850000</v>
      </c>
      <c r="Z30" s="66">
        <f>'3.1.3.7'!AC64</f>
        <v>0</v>
      </c>
      <c r="AA30" s="66">
        <f>'3.1.3.7'!AD64</f>
        <v>0</v>
      </c>
      <c r="AB30" s="43"/>
    </row>
    <row r="31" spans="1:28" s="88" customFormat="1" ht="24" x14ac:dyDescent="0.2">
      <c r="A31" s="25"/>
      <c r="B31" s="76" t="s">
        <v>207</v>
      </c>
      <c r="C31" s="31" t="str">
        <f>'3.1.3.8'!B6</f>
        <v>3.1.3.8 Consolidarea centrului specializat de intervenții timpurii și de reabilitare a copiilor cu dizabilități și tulburări de dezvoltare</v>
      </c>
      <c r="D31" s="66">
        <f>'3.1.3.8'!G64</f>
        <v>3450000</v>
      </c>
      <c r="E31" s="66">
        <f>'3.1.3.8'!H64</f>
        <v>3450000</v>
      </c>
      <c r="F31" s="66">
        <f>'3.1.3.8'!I64</f>
        <v>0</v>
      </c>
      <c r="G31" s="66">
        <f>'3.1.3.8'!J64</f>
        <v>0</v>
      </c>
      <c r="H31" s="66">
        <f>'3.1.3.8'!K64</f>
        <v>0</v>
      </c>
      <c r="I31" s="66">
        <f>'3.1.3.8'!L64</f>
        <v>0</v>
      </c>
      <c r="J31" s="66">
        <f>'3.1.3.8'!M64</f>
        <v>0</v>
      </c>
      <c r="K31" s="66">
        <f>'3.1.3.8'!N64</f>
        <v>0</v>
      </c>
      <c r="L31" s="66">
        <f>'3.1.3.8'!O64</f>
        <v>0</v>
      </c>
      <c r="M31" s="66">
        <f>'3.1.3.8'!P64</f>
        <v>0</v>
      </c>
      <c r="N31" s="66">
        <f>'3.1.3.8'!Q64</f>
        <v>0</v>
      </c>
      <c r="O31" s="66">
        <f>'3.1.3.8'!R64</f>
        <v>0</v>
      </c>
      <c r="P31" s="66">
        <f>'3.1.3.8'!S64</f>
        <v>1150000</v>
      </c>
      <c r="Q31" s="66">
        <f>'3.1.3.8'!T64</f>
        <v>1150000</v>
      </c>
      <c r="R31" s="66">
        <f>'3.1.3.8'!U64</f>
        <v>0</v>
      </c>
      <c r="S31" s="66">
        <f>'3.1.3.8'!V64</f>
        <v>0</v>
      </c>
      <c r="T31" s="66">
        <f>'3.1.3.8'!W64</f>
        <v>1150000</v>
      </c>
      <c r="U31" s="66">
        <f>'3.1.3.8'!X64</f>
        <v>1150000</v>
      </c>
      <c r="V31" s="66">
        <f>'3.1.3.8'!Y64</f>
        <v>0</v>
      </c>
      <c r="W31" s="66">
        <f>'3.1.3.8'!Z64</f>
        <v>0</v>
      </c>
      <c r="X31" s="66">
        <f>'3.1.3.8'!AA64</f>
        <v>1150000</v>
      </c>
      <c r="Y31" s="66">
        <f>'3.1.3.8'!AB64</f>
        <v>1150000</v>
      </c>
      <c r="Z31" s="66">
        <f>'3.1.3.8'!AC64</f>
        <v>0</v>
      </c>
      <c r="AA31" s="66">
        <f>'3.1.3.8'!AD64</f>
        <v>0</v>
      </c>
      <c r="AB31" s="43"/>
    </row>
    <row r="32" spans="1:28" s="88" customFormat="1" ht="24" x14ac:dyDescent="0.2">
      <c r="A32" s="25"/>
      <c r="B32" s="76" t="s">
        <v>208</v>
      </c>
      <c r="C32" s="31" t="str">
        <f>'3.1.3.9'!B6</f>
        <v>3.1.3.9 Consolidarea serviciului maternal prin dotare suplimentară, condiții de funcționare și deprinderi îmbunătățite</v>
      </c>
      <c r="D32" s="66">
        <f>'3.1.3.9'!G64</f>
        <v>1000000</v>
      </c>
      <c r="E32" s="66">
        <f>'3.1.3.9'!H64</f>
        <v>1000000</v>
      </c>
      <c r="F32" s="66">
        <f>'3.1.3.9'!I64</f>
        <v>0</v>
      </c>
      <c r="G32" s="66">
        <f>'3.1.3.9'!J64</f>
        <v>0</v>
      </c>
      <c r="H32" s="66">
        <f>'3.1.3.9'!K64</f>
        <v>0</v>
      </c>
      <c r="I32" s="66">
        <f>'3.1.3.9'!L64</f>
        <v>0</v>
      </c>
      <c r="J32" s="66">
        <f>'3.1.3.9'!M64</f>
        <v>0</v>
      </c>
      <c r="K32" s="66">
        <f>'3.1.3.9'!N64</f>
        <v>0</v>
      </c>
      <c r="L32" s="66">
        <f>'3.1.3.9'!O64</f>
        <v>0</v>
      </c>
      <c r="M32" s="66">
        <f>'3.1.3.9'!P64</f>
        <v>0</v>
      </c>
      <c r="N32" s="66">
        <f>'3.1.3.9'!Q64</f>
        <v>0</v>
      </c>
      <c r="O32" s="66">
        <f>'3.1.3.9'!R64</f>
        <v>0</v>
      </c>
      <c r="P32" s="66">
        <f>'3.1.3.9'!S64</f>
        <v>0</v>
      </c>
      <c r="Q32" s="66">
        <f>'3.1.3.9'!T64</f>
        <v>0</v>
      </c>
      <c r="R32" s="66">
        <f>'3.1.3.9'!U64</f>
        <v>0</v>
      </c>
      <c r="S32" s="66">
        <f>'3.1.3.9'!V64</f>
        <v>0</v>
      </c>
      <c r="T32" s="66">
        <f>'3.1.3.9'!W64</f>
        <v>0</v>
      </c>
      <c r="U32" s="66">
        <f>'3.1.3.9'!X64</f>
        <v>0</v>
      </c>
      <c r="V32" s="66">
        <f>'3.1.3.9'!Y64</f>
        <v>0</v>
      </c>
      <c r="W32" s="66">
        <f>'3.1.3.9'!Z64</f>
        <v>0</v>
      </c>
      <c r="X32" s="66">
        <f>'3.1.3.9'!AA64</f>
        <v>0</v>
      </c>
      <c r="Y32" s="66">
        <f>'3.1.3.9'!AB64</f>
        <v>0</v>
      </c>
      <c r="Z32" s="66">
        <f>'3.1.3.9'!AC64</f>
        <v>0</v>
      </c>
      <c r="AA32" s="66">
        <f>'3.1.3.9'!AD64</f>
        <v>0</v>
      </c>
      <c r="AB32" s="43"/>
    </row>
    <row r="33" spans="1:28" s="88" customFormat="1" ht="24" x14ac:dyDescent="0.2">
      <c r="A33" s="25"/>
      <c r="B33" s="76" t="s">
        <v>209</v>
      </c>
      <c r="C33" s="31" t="str">
        <f>'3.1.3.10'!B6</f>
        <v>3.1.3.10 Înaintarea dosarelor copiilor pentru acordarea ajutorului unic, la absolvirea cl. IX, sprijin familial la înmatricularea în cl. I, pentru acordarea ajutorului unic, sprijin familial</v>
      </c>
      <c r="D33" s="66">
        <f>'3.1.3.10'!G64</f>
        <v>17841000</v>
      </c>
      <c r="E33" s="66">
        <f>'3.1.3.10'!H64</f>
        <v>17841000</v>
      </c>
      <c r="F33" s="66">
        <f>'3.1.3.10'!I64</f>
        <v>0</v>
      </c>
      <c r="G33" s="66">
        <f>'3.1.3.10'!J64</f>
        <v>0</v>
      </c>
      <c r="H33" s="66">
        <f>'3.1.3.10'!K64</f>
        <v>0</v>
      </c>
      <c r="I33" s="66">
        <f>'3.1.3.10'!L64</f>
        <v>0</v>
      </c>
      <c r="J33" s="66">
        <f>'3.1.3.10'!M64</f>
        <v>0</v>
      </c>
      <c r="K33" s="66">
        <f>'3.1.3.10'!N64</f>
        <v>0</v>
      </c>
      <c r="L33" s="66">
        <f>'3.1.3.10'!O64</f>
        <v>0</v>
      </c>
      <c r="M33" s="66">
        <f>'3.1.3.10'!P64</f>
        <v>0</v>
      </c>
      <c r="N33" s="66">
        <f>'3.1.3.10'!Q64</f>
        <v>0</v>
      </c>
      <c r="O33" s="66">
        <f>'3.1.3.10'!R64</f>
        <v>0</v>
      </c>
      <c r="P33" s="66">
        <f>'3.1.3.10'!S64</f>
        <v>5947000</v>
      </c>
      <c r="Q33" s="66">
        <f>'3.1.3.10'!T64</f>
        <v>5947000</v>
      </c>
      <c r="R33" s="66">
        <f>'3.1.3.10'!U64</f>
        <v>0</v>
      </c>
      <c r="S33" s="66">
        <f>'3.1.3.10'!V64</f>
        <v>0</v>
      </c>
      <c r="T33" s="66">
        <f>'3.1.3.10'!W64</f>
        <v>5947000</v>
      </c>
      <c r="U33" s="66">
        <f>'3.1.3.10'!X64</f>
        <v>5947000</v>
      </c>
      <c r="V33" s="66">
        <f>'3.1.3.10'!Y64</f>
        <v>0</v>
      </c>
      <c r="W33" s="66">
        <f>'3.1.3.10'!Z64</f>
        <v>0</v>
      </c>
      <c r="X33" s="66">
        <f>'3.1.3.10'!AA64</f>
        <v>5947000</v>
      </c>
      <c r="Y33" s="66">
        <f>'3.1.3.10'!AB64</f>
        <v>5947000</v>
      </c>
      <c r="Z33" s="66">
        <f>'3.1.3.10'!AC64</f>
        <v>0</v>
      </c>
      <c r="AA33" s="66">
        <f>'3.1.3.10'!AD64</f>
        <v>0</v>
      </c>
      <c r="AB33" s="43"/>
    </row>
    <row r="34" spans="1:28" s="88" customFormat="1" ht="12" x14ac:dyDescent="0.2">
      <c r="A34" s="25"/>
      <c r="B34" s="126" t="s">
        <v>87</v>
      </c>
      <c r="C34" s="68"/>
      <c r="D34" s="89">
        <f>D35+D42+D46+D52+D60</f>
        <v>35328135.833333336</v>
      </c>
      <c r="E34" s="89">
        <f t="shared" ref="E34:AA34" si="4">E35+E42+E46+E52+E60</f>
        <v>34650135.833333336</v>
      </c>
      <c r="F34" s="89">
        <f t="shared" si="4"/>
        <v>0</v>
      </c>
      <c r="G34" s="89">
        <f t="shared" si="4"/>
        <v>678000</v>
      </c>
      <c r="H34" s="89">
        <f t="shared" si="4"/>
        <v>1469400</v>
      </c>
      <c r="I34" s="89">
        <f t="shared" si="4"/>
        <v>1341400</v>
      </c>
      <c r="J34" s="89">
        <f t="shared" si="4"/>
        <v>0</v>
      </c>
      <c r="K34" s="89">
        <f t="shared" si="4"/>
        <v>128000</v>
      </c>
      <c r="L34" s="89">
        <f t="shared" si="4"/>
        <v>5912050</v>
      </c>
      <c r="M34" s="89">
        <f t="shared" si="4"/>
        <v>154352.5</v>
      </c>
      <c r="N34" s="89">
        <f t="shared" si="4"/>
        <v>0</v>
      </c>
      <c r="O34" s="89">
        <f t="shared" si="4"/>
        <v>550000</v>
      </c>
      <c r="P34" s="89">
        <f t="shared" si="4"/>
        <v>6659150</v>
      </c>
      <c r="Q34" s="89">
        <f t="shared" si="4"/>
        <v>6709150</v>
      </c>
      <c r="R34" s="89">
        <f t="shared" si="4"/>
        <v>0</v>
      </c>
      <c r="S34" s="89">
        <f t="shared" si="4"/>
        <v>0</v>
      </c>
      <c r="T34" s="89">
        <f t="shared" si="4"/>
        <v>15792316.666666668</v>
      </c>
      <c r="U34" s="89">
        <f t="shared" si="4"/>
        <v>15942316.666666668</v>
      </c>
      <c r="V34" s="89">
        <f t="shared" si="4"/>
        <v>0</v>
      </c>
      <c r="W34" s="89">
        <f t="shared" si="4"/>
        <v>0</v>
      </c>
      <c r="X34" s="89">
        <f t="shared" si="4"/>
        <v>15792316.666666668</v>
      </c>
      <c r="Y34" s="89">
        <f t="shared" si="4"/>
        <v>15942316.666666668</v>
      </c>
      <c r="Z34" s="89">
        <f t="shared" si="4"/>
        <v>0</v>
      </c>
      <c r="AA34" s="89">
        <f t="shared" si="4"/>
        <v>0</v>
      </c>
      <c r="AB34" s="43"/>
    </row>
    <row r="35" spans="1:28" s="88" customFormat="1" ht="12" x14ac:dyDescent="0.2">
      <c r="A35" s="25"/>
      <c r="B35" s="29" t="s">
        <v>88</v>
      </c>
      <c r="C35" s="68"/>
      <c r="D35" s="128">
        <f t="shared" ref="D35:AA35" si="5">SUM(D36:D41)</f>
        <v>797702.5</v>
      </c>
      <c r="E35" s="128">
        <f t="shared" si="5"/>
        <v>669702.5</v>
      </c>
      <c r="F35" s="128">
        <f t="shared" si="5"/>
        <v>0</v>
      </c>
      <c r="G35" s="128">
        <f t="shared" si="5"/>
        <v>128000</v>
      </c>
      <c r="H35" s="128">
        <f t="shared" si="5"/>
        <v>210000</v>
      </c>
      <c r="I35" s="128">
        <f t="shared" si="5"/>
        <v>82000</v>
      </c>
      <c r="J35" s="128">
        <f t="shared" si="5"/>
        <v>0</v>
      </c>
      <c r="K35" s="128">
        <f t="shared" si="5"/>
        <v>128000</v>
      </c>
      <c r="L35" s="128">
        <f t="shared" si="5"/>
        <v>176500</v>
      </c>
      <c r="M35" s="128">
        <f t="shared" si="5"/>
        <v>100452.5</v>
      </c>
      <c r="N35" s="128">
        <f t="shared" si="5"/>
        <v>0</v>
      </c>
      <c r="O35" s="128">
        <f t="shared" si="5"/>
        <v>0</v>
      </c>
      <c r="P35" s="128">
        <f t="shared" si="5"/>
        <v>128250</v>
      </c>
      <c r="Q35" s="128">
        <f t="shared" si="5"/>
        <v>128250</v>
      </c>
      <c r="R35" s="128">
        <f t="shared" si="5"/>
        <v>0</v>
      </c>
      <c r="S35" s="128">
        <f t="shared" si="5"/>
        <v>0</v>
      </c>
      <c r="T35" s="128">
        <f t="shared" si="5"/>
        <v>128250</v>
      </c>
      <c r="U35" s="128">
        <f t="shared" si="5"/>
        <v>128250</v>
      </c>
      <c r="V35" s="128">
        <f t="shared" si="5"/>
        <v>0</v>
      </c>
      <c r="W35" s="128">
        <f t="shared" si="5"/>
        <v>0</v>
      </c>
      <c r="X35" s="128">
        <f t="shared" si="5"/>
        <v>128250</v>
      </c>
      <c r="Y35" s="128">
        <f t="shared" si="5"/>
        <v>128250</v>
      </c>
      <c r="Z35" s="128">
        <f t="shared" si="5"/>
        <v>0</v>
      </c>
      <c r="AA35" s="128">
        <f t="shared" si="5"/>
        <v>0</v>
      </c>
      <c r="AB35" s="43"/>
    </row>
    <row r="36" spans="1:28" s="88" customFormat="1" ht="27.75" customHeight="1" x14ac:dyDescent="0.2">
      <c r="A36" s="25"/>
      <c r="B36" s="28" t="s">
        <v>59</v>
      </c>
      <c r="C36" s="31" t="str">
        <f>'3.2.1.1'!B6</f>
        <v>3.2.1.1 Elaborarea hărții prospective a necesităților de servicii de îngrijire alternativă pentru 2021-25 (inclusiv amplasarea, capacitatea de lucru, finanțare)</v>
      </c>
      <c r="D36" s="66">
        <f>'3.2.1.1'!G64</f>
        <v>133202.5</v>
      </c>
      <c r="E36" s="66">
        <f>'3.2.1.1'!H64</f>
        <v>5202.5</v>
      </c>
      <c r="F36" s="66">
        <f>'3.2.1.1'!I64</f>
        <v>0</v>
      </c>
      <c r="G36" s="66">
        <f>'3.2.1.1'!J64</f>
        <v>128000</v>
      </c>
      <c r="H36" s="66">
        <f>'3.2.1.1'!K64</f>
        <v>128000</v>
      </c>
      <c r="I36" s="66">
        <f>'3.2.1.1'!L64</f>
        <v>0</v>
      </c>
      <c r="J36" s="66">
        <f>'3.2.1.1'!M64</f>
        <v>0</v>
      </c>
      <c r="K36" s="66">
        <f>'3.2.1.1'!N64</f>
        <v>128000</v>
      </c>
      <c r="L36" s="66">
        <f>'3.2.1.1'!O64</f>
        <v>1000</v>
      </c>
      <c r="M36" s="66">
        <f>'3.2.1.1'!P64</f>
        <v>5202.5</v>
      </c>
      <c r="N36" s="66">
        <f>'3.2.1.1'!Q64</f>
        <v>0</v>
      </c>
      <c r="O36" s="66">
        <f>'3.2.1.1'!R64</f>
        <v>0</v>
      </c>
      <c r="P36" s="66">
        <f>'3.2.1.1'!S64</f>
        <v>0</v>
      </c>
      <c r="Q36" s="66">
        <f>'3.2.1.1'!T64</f>
        <v>0</v>
      </c>
      <c r="R36" s="66">
        <f>'3.2.1.1'!U64</f>
        <v>0</v>
      </c>
      <c r="S36" s="66">
        <f>'3.2.1.1'!V64</f>
        <v>0</v>
      </c>
      <c r="T36" s="66">
        <f>'3.2.1.1'!W64</f>
        <v>0</v>
      </c>
      <c r="U36" s="66">
        <f>'3.2.1.1'!X64</f>
        <v>0</v>
      </c>
      <c r="V36" s="66">
        <f>'3.2.1.1'!Y64</f>
        <v>0</v>
      </c>
      <c r="W36" s="66">
        <f>'3.2.1.1'!Z64</f>
        <v>0</v>
      </c>
      <c r="X36" s="66">
        <f>'3.2.1.1'!AA64</f>
        <v>0</v>
      </c>
      <c r="Y36" s="66">
        <f>'3.2.1.1'!AB64</f>
        <v>0</v>
      </c>
      <c r="Z36" s="66">
        <f>'3.2.1.1'!AC64</f>
        <v>0</v>
      </c>
      <c r="AA36" s="66">
        <f>'3.2.1.1'!AD64</f>
        <v>0</v>
      </c>
      <c r="AB36" s="43"/>
    </row>
    <row r="37" spans="1:28" s="88" customFormat="1" ht="33.75" customHeight="1" x14ac:dyDescent="0.2">
      <c r="A37" s="25"/>
      <c r="B37" s="28" t="s">
        <v>60</v>
      </c>
      <c r="C37" s="31" t="str">
        <f>'3.2.1.2'!B6</f>
        <v>3.2.1.2 Evaluarea regulamentelor de funcționare a serviciilor de îngrijire alternativă cu concluzii și recomandări de revizuire (Tutelă/curatelă, APP, AP, CCTF, Serviciu maternal, Serviciu răgaz, Serviciu sprijin pentru familie cu copil, CCCT)</v>
      </c>
      <c r="D37" s="66">
        <f>'3.2.1.2'!G64</f>
        <v>2000</v>
      </c>
      <c r="E37" s="66">
        <f>'3.2.1.2'!H64</f>
        <v>2000</v>
      </c>
      <c r="F37" s="66">
        <f>'3.2.1.2'!I64</f>
        <v>0</v>
      </c>
      <c r="G37" s="66">
        <f>'3.2.1.2'!J64</f>
        <v>0</v>
      </c>
      <c r="H37" s="66">
        <f>'3.2.1.2'!K64</f>
        <v>2000</v>
      </c>
      <c r="I37" s="66">
        <f>'3.2.1.2'!L64</f>
        <v>2000</v>
      </c>
      <c r="J37" s="66">
        <f>'3.2.1.2'!M64</f>
        <v>0</v>
      </c>
      <c r="K37" s="66">
        <f>'3.2.1.2'!N64</f>
        <v>0</v>
      </c>
      <c r="L37" s="66">
        <f>'3.2.1.2'!O64</f>
        <v>0</v>
      </c>
      <c r="M37" s="66">
        <f>'3.2.1.2'!P64</f>
        <v>0</v>
      </c>
      <c r="N37" s="66">
        <f>'3.2.1.2'!Q64</f>
        <v>0</v>
      </c>
      <c r="O37" s="66">
        <f>'3.2.1.2'!R64</f>
        <v>0</v>
      </c>
      <c r="P37" s="66">
        <f>'3.2.1.2'!S64</f>
        <v>0</v>
      </c>
      <c r="Q37" s="66">
        <f>'3.2.1.2'!T64</f>
        <v>0</v>
      </c>
      <c r="R37" s="66">
        <f>'3.2.1.2'!U64</f>
        <v>0</v>
      </c>
      <c r="S37" s="66">
        <f>'3.2.1.2'!V64</f>
        <v>0</v>
      </c>
      <c r="T37" s="66">
        <f>'3.2.1.2'!W64</f>
        <v>0</v>
      </c>
      <c r="U37" s="66">
        <f>'3.2.1.2'!X64</f>
        <v>0</v>
      </c>
      <c r="V37" s="66">
        <f>'3.2.1.2'!Y64</f>
        <v>0</v>
      </c>
      <c r="W37" s="66">
        <f>'3.2.1.2'!Z64</f>
        <v>0</v>
      </c>
      <c r="X37" s="66">
        <f>'3.2.1.2'!AA64</f>
        <v>0</v>
      </c>
      <c r="Y37" s="66">
        <f>'3.2.1.2'!AB64</f>
        <v>0</v>
      </c>
      <c r="Z37" s="66">
        <f>'3.2.1.2'!AC64</f>
        <v>0</v>
      </c>
      <c r="AA37" s="66">
        <f>'3.2.1.2'!AD64</f>
        <v>0</v>
      </c>
      <c r="AB37" s="43"/>
    </row>
    <row r="38" spans="1:28" s="88" customFormat="1" ht="15" customHeight="1" x14ac:dyDescent="0.2">
      <c r="A38" s="25"/>
      <c r="B38" s="28" t="s">
        <v>210</v>
      </c>
      <c r="C38" s="31" t="str">
        <f>'3.2.1.3'!B6</f>
        <v xml:space="preserve">3.2.1.3 Aprobarea modificărilor la regulamentele serviciilor de îngrijire alternativă  </v>
      </c>
      <c r="D38" s="66">
        <f>'3.2.1.3'!G64</f>
        <v>22500</v>
      </c>
      <c r="E38" s="66">
        <f>'3.2.1.3'!H64</f>
        <v>22500</v>
      </c>
      <c r="F38" s="66">
        <f>'3.2.1.3'!I64</f>
        <v>0</v>
      </c>
      <c r="G38" s="66">
        <f>'3.2.1.3'!J64</f>
        <v>0</v>
      </c>
      <c r="H38" s="66">
        <f>'3.2.1.3'!K64</f>
        <v>0</v>
      </c>
      <c r="I38" s="66">
        <f>'3.2.1.3'!L64</f>
        <v>0</v>
      </c>
      <c r="J38" s="66">
        <f>'3.2.1.3'!M64</f>
        <v>0</v>
      </c>
      <c r="K38" s="66">
        <f>'3.2.1.3'!N64</f>
        <v>0</v>
      </c>
      <c r="L38" s="66">
        <f>'3.2.1.3'!O64</f>
        <v>22500</v>
      </c>
      <c r="M38" s="66">
        <f>'3.2.1.3'!P64</f>
        <v>0</v>
      </c>
      <c r="N38" s="66">
        <f>'3.2.1.3'!Q64</f>
        <v>0</v>
      </c>
      <c r="O38" s="66">
        <f>'3.2.1.3'!R64</f>
        <v>0</v>
      </c>
      <c r="P38" s="66">
        <f>'3.2.1.3'!S64</f>
        <v>0</v>
      </c>
      <c r="Q38" s="66">
        <f>'3.2.1.3'!T64</f>
        <v>0</v>
      </c>
      <c r="R38" s="66">
        <f>'3.2.1.3'!U64</f>
        <v>0</v>
      </c>
      <c r="S38" s="66">
        <f>'3.2.1.3'!V64</f>
        <v>0</v>
      </c>
      <c r="T38" s="66">
        <f>'3.2.1.3'!W64</f>
        <v>0</v>
      </c>
      <c r="U38" s="66">
        <f>'3.2.1.3'!X64</f>
        <v>0</v>
      </c>
      <c r="V38" s="66">
        <f>'3.2.1.3'!Y64</f>
        <v>0</v>
      </c>
      <c r="W38" s="66">
        <f>'3.2.1.3'!Z64</f>
        <v>0</v>
      </c>
      <c r="X38" s="66">
        <f>'3.2.1.3'!AA64</f>
        <v>0</v>
      </c>
      <c r="Y38" s="66">
        <f>'3.2.1.3'!AB64</f>
        <v>0</v>
      </c>
      <c r="Z38" s="66">
        <f>'3.2.1.3'!AC64</f>
        <v>0</v>
      </c>
      <c r="AA38" s="66">
        <f>'3.2.1.3'!AD64</f>
        <v>0</v>
      </c>
      <c r="AB38" s="43"/>
    </row>
    <row r="39" spans="1:28" s="88" customFormat="1" ht="24" customHeight="1" x14ac:dyDescent="0.2">
      <c r="A39" s="25"/>
      <c r="B39" s="28" t="s">
        <v>211</v>
      </c>
      <c r="C39" s="31" t="str">
        <f>'3.2.1.4'!B6</f>
        <v>3.2.1.4 Instruirea asistenților parentali profesioniști pentru plasamentul copiilor nou-născuți, copiilor cu dizabilități, minorelor gravide, mamelor minore cu risc de abandon al copilului</v>
      </c>
      <c r="D39" s="66">
        <f>'3.2.1.4'!G64</f>
        <v>193000</v>
      </c>
      <c r="E39" s="66">
        <f>'3.2.1.4'!H64</f>
        <v>193000</v>
      </c>
      <c r="F39" s="66">
        <f>'3.2.1.4'!I64</f>
        <v>0</v>
      </c>
      <c r="G39" s="66">
        <f>'3.2.1.4'!J64</f>
        <v>0</v>
      </c>
      <c r="H39" s="66">
        <f>'3.2.1.4'!K64</f>
        <v>0</v>
      </c>
      <c r="I39" s="66">
        <f>'3.2.1.4'!L64</f>
        <v>0</v>
      </c>
      <c r="J39" s="66">
        <f>'3.2.1.4'!M64</f>
        <v>0</v>
      </c>
      <c r="K39" s="66">
        <f>'3.2.1.4'!N64</f>
        <v>0</v>
      </c>
      <c r="L39" s="66">
        <f>'3.2.1.4'!O64</f>
        <v>26000</v>
      </c>
      <c r="M39" s="66">
        <f>'3.2.1.4'!P64</f>
        <v>48250</v>
      </c>
      <c r="N39" s="66">
        <f>'3.2.1.4'!Q64</f>
        <v>0</v>
      </c>
      <c r="O39" s="66">
        <f>'3.2.1.4'!R64</f>
        <v>0</v>
      </c>
      <c r="P39" s="66">
        <f>'3.2.1.4'!S64</f>
        <v>48250</v>
      </c>
      <c r="Q39" s="66">
        <f>'3.2.1.4'!T64</f>
        <v>48250</v>
      </c>
      <c r="R39" s="66">
        <f>'3.2.1.4'!U64</f>
        <v>0</v>
      </c>
      <c r="S39" s="66">
        <f>'3.2.1.4'!V64</f>
        <v>0</v>
      </c>
      <c r="T39" s="66">
        <f>'3.2.1.4'!W64</f>
        <v>48250</v>
      </c>
      <c r="U39" s="66">
        <f>'3.2.1.4'!X64</f>
        <v>48250</v>
      </c>
      <c r="V39" s="66">
        <f>'3.2.1.4'!Y64</f>
        <v>0</v>
      </c>
      <c r="W39" s="66">
        <f>'3.2.1.4'!Z64</f>
        <v>0</v>
      </c>
      <c r="X39" s="66">
        <f>'3.2.1.4'!AA64</f>
        <v>48250</v>
      </c>
      <c r="Y39" s="66">
        <f>'3.2.1.4'!AB64</f>
        <v>48250</v>
      </c>
      <c r="Z39" s="66">
        <f>'3.2.1.4'!AC64</f>
        <v>0</v>
      </c>
      <c r="AA39" s="66">
        <f>'3.2.1.4'!AD64</f>
        <v>0</v>
      </c>
      <c r="AB39" s="43"/>
    </row>
    <row r="40" spans="1:28" s="88" customFormat="1" ht="22.5" customHeight="1" x14ac:dyDescent="0.2">
      <c r="A40" s="25"/>
      <c r="B40" s="28" t="s">
        <v>212</v>
      </c>
      <c r="C40" s="31" t="str">
        <f>'3.2.1.5'!B6</f>
        <v>3.2.1.5 Consultarea obligatorie a opiniei copilului (implementarea legii 112), asigurarea vizitelor periodice</v>
      </c>
      <c r="D40" s="66">
        <f>'3.2.1.5'!G64</f>
        <v>400000</v>
      </c>
      <c r="E40" s="66">
        <f>'3.2.1.5'!H64</f>
        <v>400000</v>
      </c>
      <c r="F40" s="66">
        <f>'3.2.1.5'!I64</f>
        <v>0</v>
      </c>
      <c r="G40" s="66">
        <f>'3.2.1.5'!J64</f>
        <v>0</v>
      </c>
      <c r="H40" s="66">
        <f>'3.2.1.5'!K64</f>
        <v>80000</v>
      </c>
      <c r="I40" s="66">
        <f>'3.2.1.5'!L64</f>
        <v>80000</v>
      </c>
      <c r="J40" s="66">
        <f>'3.2.1.5'!M64</f>
        <v>0</v>
      </c>
      <c r="K40" s="66">
        <f>'3.2.1.5'!N64</f>
        <v>0</v>
      </c>
      <c r="L40" s="66">
        <f>'3.2.1.5'!O64</f>
        <v>80000</v>
      </c>
      <c r="M40" s="66">
        <f>'3.2.1.5'!P64</f>
        <v>0</v>
      </c>
      <c r="N40" s="66">
        <f>'3.2.1.5'!Q64</f>
        <v>0</v>
      </c>
      <c r="O40" s="66">
        <f>'3.2.1.5'!R64</f>
        <v>0</v>
      </c>
      <c r="P40" s="66">
        <f>'3.2.1.5'!S64</f>
        <v>80000</v>
      </c>
      <c r="Q40" s="66">
        <f>'3.2.1.5'!T64</f>
        <v>80000</v>
      </c>
      <c r="R40" s="66">
        <f>'3.2.1.5'!U64</f>
        <v>0</v>
      </c>
      <c r="S40" s="66">
        <f>'3.2.1.5'!V64</f>
        <v>0</v>
      </c>
      <c r="T40" s="66">
        <f>'3.2.1.5'!W64</f>
        <v>80000</v>
      </c>
      <c r="U40" s="66">
        <f>'3.2.1.5'!X64</f>
        <v>80000</v>
      </c>
      <c r="V40" s="66">
        <f>'3.2.1.5'!Y64</f>
        <v>0</v>
      </c>
      <c r="W40" s="66">
        <f>'3.2.1.5'!Z64</f>
        <v>0</v>
      </c>
      <c r="X40" s="66">
        <f>'3.2.1.5'!AA64</f>
        <v>80000</v>
      </c>
      <c r="Y40" s="66">
        <f>'3.2.1.5'!AB64</f>
        <v>80000</v>
      </c>
      <c r="Z40" s="66">
        <f>'3.2.1.5'!AC64</f>
        <v>0</v>
      </c>
      <c r="AA40" s="66">
        <f>'3.2.1.5'!AD64</f>
        <v>0</v>
      </c>
      <c r="AB40" s="43"/>
    </row>
    <row r="41" spans="1:28" s="88" customFormat="1" ht="25.5" customHeight="1" x14ac:dyDescent="0.2">
      <c r="A41" s="25"/>
      <c r="B41" s="28" t="s">
        <v>213</v>
      </c>
      <c r="C41" s="31" t="str">
        <f>'3.2.1.6'!B6</f>
        <v xml:space="preserve">3.2.1.6 Consolidarea Comisiei Copilului aflat in dificultate ca entitate independenta decizională </v>
      </c>
      <c r="D41" s="66">
        <f>'3.2.1.6'!G64</f>
        <v>47000</v>
      </c>
      <c r="E41" s="66">
        <f>'3.2.1.6'!H64</f>
        <v>47000</v>
      </c>
      <c r="F41" s="66">
        <f>'3.2.1.6'!I64</f>
        <v>0</v>
      </c>
      <c r="G41" s="66">
        <f>'3.2.1.6'!J64</f>
        <v>0</v>
      </c>
      <c r="H41" s="66">
        <f>'3.2.1.6'!K64</f>
        <v>0</v>
      </c>
      <c r="I41" s="66">
        <f>'3.2.1.6'!L64</f>
        <v>0</v>
      </c>
      <c r="J41" s="66">
        <f>'3.2.1.6'!M64</f>
        <v>0</v>
      </c>
      <c r="K41" s="66">
        <f>'3.2.1.6'!N64</f>
        <v>0</v>
      </c>
      <c r="L41" s="66">
        <f>'3.2.1.6'!O64</f>
        <v>47000</v>
      </c>
      <c r="M41" s="66">
        <f>'3.2.1.6'!P64</f>
        <v>47000</v>
      </c>
      <c r="N41" s="66">
        <f>'3.2.1.6'!Q64</f>
        <v>0</v>
      </c>
      <c r="O41" s="66">
        <f>'3.2.1.6'!R64</f>
        <v>0</v>
      </c>
      <c r="P41" s="66">
        <f>'3.2.1.6'!S64</f>
        <v>0</v>
      </c>
      <c r="Q41" s="66">
        <f>'3.2.1.6'!T64</f>
        <v>0</v>
      </c>
      <c r="R41" s="66">
        <f>'3.2.1.6'!U64</f>
        <v>0</v>
      </c>
      <c r="S41" s="66">
        <f>'3.2.1.6'!V64</f>
        <v>0</v>
      </c>
      <c r="T41" s="66">
        <f>'3.2.1.6'!W64</f>
        <v>0</v>
      </c>
      <c r="U41" s="66">
        <f>'3.2.1.6'!X64</f>
        <v>0</v>
      </c>
      <c r="V41" s="66">
        <f>'3.2.1.6'!Y64</f>
        <v>0</v>
      </c>
      <c r="W41" s="66">
        <f>'3.2.1.6'!Z64</f>
        <v>0</v>
      </c>
      <c r="X41" s="66">
        <f>'3.2.1.6'!AA64</f>
        <v>0</v>
      </c>
      <c r="Y41" s="66">
        <f>'3.2.1.6'!AB64</f>
        <v>0</v>
      </c>
      <c r="Z41" s="66">
        <f>'3.2.1.6'!AC64</f>
        <v>0</v>
      </c>
      <c r="AA41" s="66">
        <f>'3.2.1.6'!AD64</f>
        <v>0</v>
      </c>
      <c r="AB41" s="43"/>
    </row>
    <row r="42" spans="1:28" s="88" customFormat="1" ht="18.75" customHeight="1" x14ac:dyDescent="0.2">
      <c r="A42" s="25"/>
      <c r="B42" s="94" t="s">
        <v>89</v>
      </c>
      <c r="C42" s="31"/>
      <c r="D42" s="128">
        <f>SUM(D43:D45)</f>
        <v>308500</v>
      </c>
      <c r="E42" s="128">
        <f t="shared" ref="E42:AA42" si="6">SUM(E43:E45)</f>
        <v>196000</v>
      </c>
      <c r="F42" s="128">
        <f t="shared" si="6"/>
        <v>0</v>
      </c>
      <c r="G42" s="128">
        <f t="shared" si="6"/>
        <v>112500</v>
      </c>
      <c r="H42" s="128">
        <f t="shared" si="6"/>
        <v>29700</v>
      </c>
      <c r="I42" s="128">
        <f t="shared" si="6"/>
        <v>29700</v>
      </c>
      <c r="J42" s="128">
        <f t="shared" si="6"/>
        <v>0</v>
      </c>
      <c r="K42" s="128">
        <f t="shared" si="6"/>
        <v>0</v>
      </c>
      <c r="L42" s="128">
        <f t="shared" si="6"/>
        <v>157200</v>
      </c>
      <c r="M42" s="128">
        <f t="shared" si="6"/>
        <v>0</v>
      </c>
      <c r="N42" s="128">
        <f t="shared" si="6"/>
        <v>0</v>
      </c>
      <c r="O42" s="128">
        <f t="shared" si="6"/>
        <v>112500</v>
      </c>
      <c r="P42" s="128">
        <f t="shared" si="6"/>
        <v>62200</v>
      </c>
      <c r="Q42" s="128">
        <f t="shared" si="6"/>
        <v>62200</v>
      </c>
      <c r="R42" s="128">
        <f t="shared" si="6"/>
        <v>0</v>
      </c>
      <c r="S42" s="128">
        <f t="shared" si="6"/>
        <v>0</v>
      </c>
      <c r="T42" s="128">
        <f t="shared" si="6"/>
        <v>29700</v>
      </c>
      <c r="U42" s="128">
        <f t="shared" si="6"/>
        <v>29700</v>
      </c>
      <c r="V42" s="128">
        <f t="shared" si="6"/>
        <v>0</v>
      </c>
      <c r="W42" s="128">
        <f t="shared" si="6"/>
        <v>0</v>
      </c>
      <c r="X42" s="128">
        <f t="shared" si="6"/>
        <v>29700</v>
      </c>
      <c r="Y42" s="128">
        <f t="shared" si="6"/>
        <v>29700</v>
      </c>
      <c r="Z42" s="128">
        <f t="shared" si="6"/>
        <v>0</v>
      </c>
      <c r="AA42" s="128">
        <f t="shared" si="6"/>
        <v>0</v>
      </c>
      <c r="AB42" s="43"/>
    </row>
    <row r="43" spans="1:28" s="88" customFormat="1" ht="24" x14ac:dyDescent="0.2">
      <c r="A43" s="25"/>
      <c r="B43" s="28" t="s">
        <v>61</v>
      </c>
      <c r="C43" s="31" t="str">
        <f>'3.2.2.1'!B6</f>
        <v>3.2.2.1 Completarea sistemului e-management  cu modulul dosarului electronic al copilului în sistemul de îngrijire alternativă</v>
      </c>
      <c r="D43" s="66">
        <f>'3.2.2.1'!G64</f>
        <v>95000</v>
      </c>
      <c r="E43" s="66">
        <f>'3.2.2.1'!H64</f>
        <v>32500</v>
      </c>
      <c r="F43" s="66">
        <f>'3.2.2.1'!I64</f>
        <v>0</v>
      </c>
      <c r="G43" s="66">
        <f>'3.2.2.1'!J64</f>
        <v>62500</v>
      </c>
      <c r="H43" s="66">
        <f>'3.2.2.1'!K64</f>
        <v>0</v>
      </c>
      <c r="I43" s="66">
        <f>'3.2.2.1'!L64</f>
        <v>0</v>
      </c>
      <c r="J43" s="66">
        <f>'3.2.2.1'!M64</f>
        <v>0</v>
      </c>
      <c r="K43" s="66">
        <f>'3.2.2.1'!N64</f>
        <v>0</v>
      </c>
      <c r="L43" s="66">
        <f>'3.2.2.1'!O64</f>
        <v>62500</v>
      </c>
      <c r="M43" s="66">
        <f>'3.2.2.1'!P64</f>
        <v>0</v>
      </c>
      <c r="N43" s="66">
        <f>'3.2.2.1'!Q64</f>
        <v>0</v>
      </c>
      <c r="O43" s="66">
        <f>'3.2.2.1'!R64</f>
        <v>62500</v>
      </c>
      <c r="P43" s="66">
        <f>'3.2.2.1'!S64</f>
        <v>32500</v>
      </c>
      <c r="Q43" s="66">
        <f>'3.2.2.1'!T64</f>
        <v>32500</v>
      </c>
      <c r="R43" s="66">
        <f>'3.2.2.1'!U64</f>
        <v>0</v>
      </c>
      <c r="S43" s="66">
        <f>'3.2.2.1'!V64</f>
        <v>0</v>
      </c>
      <c r="T43" s="66">
        <f>'3.2.2.1'!W64</f>
        <v>0</v>
      </c>
      <c r="U43" s="66">
        <f>'3.2.2.1'!X64</f>
        <v>0</v>
      </c>
      <c r="V43" s="66">
        <f>'3.2.2.1'!Y64</f>
        <v>0</v>
      </c>
      <c r="W43" s="66">
        <f>'3.2.2.1'!Z64</f>
        <v>0</v>
      </c>
      <c r="X43" s="66">
        <f>'3.2.2.1'!AA64</f>
        <v>0</v>
      </c>
      <c r="Y43" s="66">
        <f>'3.2.2.1'!AB64</f>
        <v>0</v>
      </c>
      <c r="Z43" s="66">
        <f>'3.2.2.1'!AC64</f>
        <v>0</v>
      </c>
      <c r="AA43" s="66">
        <f>'3.2.2.1'!AD64</f>
        <v>0</v>
      </c>
      <c r="AB43" s="43"/>
    </row>
    <row r="44" spans="1:28" s="88" customFormat="1" ht="24" x14ac:dyDescent="0.2">
      <c r="A44" s="25"/>
      <c r="B44" s="28" t="s">
        <v>62</v>
      </c>
      <c r="C44" s="31" t="str">
        <f>'3.2.2.2'!B6</f>
        <v>3.2.2.2 Operaționalizarea modulului serviciilor de îngrijire alternativă  în cadrul sistemului e-management de caz,  dotarea cu necesitățile tehnice</v>
      </c>
      <c r="D44" s="66">
        <f>'3.2.2.2'!G64</f>
        <v>65000</v>
      </c>
      <c r="E44" s="66">
        <f>'3.2.2.2'!H64</f>
        <v>15000</v>
      </c>
      <c r="F44" s="66">
        <f>'3.2.2.2'!I64</f>
        <v>0</v>
      </c>
      <c r="G44" s="66">
        <f>'3.2.2.2'!J64</f>
        <v>50000</v>
      </c>
      <c r="H44" s="66">
        <f>'3.2.2.2'!K64</f>
        <v>0</v>
      </c>
      <c r="I44" s="66">
        <f>'3.2.2.2'!L64</f>
        <v>0</v>
      </c>
      <c r="J44" s="66">
        <f>'3.2.2.2'!M64</f>
        <v>0</v>
      </c>
      <c r="K44" s="66">
        <f>'3.2.2.2'!N64</f>
        <v>0</v>
      </c>
      <c r="L44" s="66">
        <f>'3.2.2.2'!O64</f>
        <v>65000</v>
      </c>
      <c r="M44" s="66">
        <f>'3.2.2.2'!P64</f>
        <v>0</v>
      </c>
      <c r="N44" s="66">
        <f>'3.2.2.2'!Q64</f>
        <v>0</v>
      </c>
      <c r="O44" s="66">
        <f>'3.2.2.2'!R64</f>
        <v>50000</v>
      </c>
      <c r="P44" s="66">
        <f>'3.2.2.2'!S64</f>
        <v>0</v>
      </c>
      <c r="Q44" s="66">
        <f>'3.2.2.2'!T64</f>
        <v>0</v>
      </c>
      <c r="R44" s="66">
        <f>'3.2.2.2'!U64</f>
        <v>0</v>
      </c>
      <c r="S44" s="66">
        <f>'3.2.2.2'!V64</f>
        <v>0</v>
      </c>
      <c r="T44" s="66">
        <f>'3.2.2.2'!W64</f>
        <v>0</v>
      </c>
      <c r="U44" s="66">
        <f>'3.2.2.2'!X64</f>
        <v>0</v>
      </c>
      <c r="V44" s="66">
        <f>'3.2.2.2'!Y64</f>
        <v>0</v>
      </c>
      <c r="W44" s="66">
        <f>'3.2.2.2'!Z64</f>
        <v>0</v>
      </c>
      <c r="X44" s="66">
        <f>'3.2.2.2'!AA64</f>
        <v>0</v>
      </c>
      <c r="Y44" s="66">
        <f>'3.2.2.2'!AB64</f>
        <v>0</v>
      </c>
      <c r="Z44" s="66">
        <f>'3.2.2.2'!AC64</f>
        <v>0</v>
      </c>
      <c r="AA44" s="66">
        <f>'3.2.2.2'!AD64</f>
        <v>0</v>
      </c>
      <c r="AB44" s="43"/>
    </row>
    <row r="45" spans="1:28" s="88" customFormat="1" ht="24" x14ac:dyDescent="0.2">
      <c r="A45" s="25"/>
      <c r="B45" s="28" t="s">
        <v>214</v>
      </c>
      <c r="C45" s="31" t="str">
        <f>'3.2.2.3'!B6</f>
        <v>3.2.2.3 Organizarea ședințelor de instruire a specialiștilor și schimb de experiență la nivel de sector privind utilizarea sistemului e-management de caz (2.4.5)</v>
      </c>
      <c r="D45" s="66">
        <f>'3.2.2.3'!G64</f>
        <v>148500</v>
      </c>
      <c r="E45" s="66">
        <f>'3.2.2.3'!H64</f>
        <v>148500</v>
      </c>
      <c r="F45" s="66">
        <f>'3.2.2.3'!I64</f>
        <v>0</v>
      </c>
      <c r="G45" s="66">
        <f>'3.2.2.3'!J64</f>
        <v>0</v>
      </c>
      <c r="H45" s="66">
        <f>'3.2.2.3'!K64</f>
        <v>29700</v>
      </c>
      <c r="I45" s="66">
        <f>'3.2.2.3'!L64</f>
        <v>29700</v>
      </c>
      <c r="J45" s="66">
        <f>'3.2.2.3'!M64</f>
        <v>0</v>
      </c>
      <c r="K45" s="66">
        <f>'3.2.2.3'!N64</f>
        <v>0</v>
      </c>
      <c r="L45" s="66">
        <f>'3.2.2.3'!O64</f>
        <v>29700</v>
      </c>
      <c r="M45" s="66">
        <f>'3.2.2.3'!P64</f>
        <v>0</v>
      </c>
      <c r="N45" s="66">
        <f>'3.2.2.3'!Q64</f>
        <v>0</v>
      </c>
      <c r="O45" s="66">
        <f>'3.2.2.3'!R64</f>
        <v>0</v>
      </c>
      <c r="P45" s="66">
        <f>'3.2.2.3'!S64</f>
        <v>29700</v>
      </c>
      <c r="Q45" s="66">
        <f>'3.2.2.3'!T64</f>
        <v>29700</v>
      </c>
      <c r="R45" s="66">
        <f>'3.2.2.3'!U64</f>
        <v>0</v>
      </c>
      <c r="S45" s="66">
        <f>'3.2.2.3'!V64</f>
        <v>0</v>
      </c>
      <c r="T45" s="66">
        <f>'3.2.2.3'!W64</f>
        <v>29700</v>
      </c>
      <c r="U45" s="66">
        <f>'3.2.2.3'!X64</f>
        <v>29700</v>
      </c>
      <c r="V45" s="66">
        <f>'3.2.2.3'!Y64</f>
        <v>0</v>
      </c>
      <c r="W45" s="66">
        <f>'3.2.2.3'!Z64</f>
        <v>0</v>
      </c>
      <c r="X45" s="66">
        <f>'3.2.2.3'!AA64</f>
        <v>29700</v>
      </c>
      <c r="Y45" s="66">
        <f>'3.2.2.3'!AB64</f>
        <v>29700</v>
      </c>
      <c r="Z45" s="66">
        <f>'3.2.2.3'!AC64</f>
        <v>0</v>
      </c>
      <c r="AA45" s="66">
        <f>'3.2.2.3'!AD64</f>
        <v>0</v>
      </c>
      <c r="AB45" s="43"/>
    </row>
    <row r="46" spans="1:28" s="88" customFormat="1" ht="12" x14ac:dyDescent="0.2">
      <c r="A46" s="25"/>
      <c r="B46" s="94" t="s">
        <v>90</v>
      </c>
      <c r="C46" s="31"/>
      <c r="D46" s="128">
        <f>SUM(D47:D51)</f>
        <v>14997250</v>
      </c>
      <c r="E46" s="128">
        <f t="shared" ref="E46:AA46" si="7">SUM(E47:E51)</f>
        <v>14747250</v>
      </c>
      <c r="F46" s="128">
        <f t="shared" si="7"/>
        <v>0</v>
      </c>
      <c r="G46" s="128">
        <f t="shared" si="7"/>
        <v>250000</v>
      </c>
      <c r="H46" s="128">
        <f t="shared" si="7"/>
        <v>9450</v>
      </c>
      <c r="I46" s="128">
        <f t="shared" si="7"/>
        <v>9450</v>
      </c>
      <c r="J46" s="128">
        <f t="shared" si="7"/>
        <v>0</v>
      </c>
      <c r="K46" s="128">
        <f t="shared" si="7"/>
        <v>0</v>
      </c>
      <c r="L46" s="128">
        <f t="shared" si="7"/>
        <v>3928000</v>
      </c>
      <c r="M46" s="128">
        <f t="shared" si="7"/>
        <v>0</v>
      </c>
      <c r="N46" s="128">
        <f t="shared" si="7"/>
        <v>0</v>
      </c>
      <c r="O46" s="128">
        <f t="shared" si="7"/>
        <v>250000</v>
      </c>
      <c r="P46" s="128">
        <f t="shared" si="7"/>
        <v>3684450</v>
      </c>
      <c r="Q46" s="128">
        <f t="shared" si="7"/>
        <v>3684450</v>
      </c>
      <c r="R46" s="128">
        <f t="shared" si="7"/>
        <v>0</v>
      </c>
      <c r="S46" s="128">
        <f t="shared" si="7"/>
        <v>0</v>
      </c>
      <c r="T46" s="128">
        <f t="shared" si="7"/>
        <v>3684450</v>
      </c>
      <c r="U46" s="128">
        <f t="shared" si="7"/>
        <v>3684450</v>
      </c>
      <c r="V46" s="128">
        <f t="shared" si="7"/>
        <v>0</v>
      </c>
      <c r="W46" s="128">
        <f t="shared" si="7"/>
        <v>0</v>
      </c>
      <c r="X46" s="128">
        <f t="shared" si="7"/>
        <v>3684450</v>
      </c>
      <c r="Y46" s="128">
        <f t="shared" si="7"/>
        <v>3684450</v>
      </c>
      <c r="Z46" s="128">
        <f t="shared" si="7"/>
        <v>0</v>
      </c>
      <c r="AA46" s="128">
        <f t="shared" si="7"/>
        <v>0</v>
      </c>
      <c r="AB46" s="43"/>
    </row>
    <row r="47" spans="1:28" s="88" customFormat="1" ht="24" x14ac:dyDescent="0.2">
      <c r="A47" s="25"/>
      <c r="B47" s="28" t="s">
        <v>91</v>
      </c>
      <c r="C47" s="31" t="str">
        <f>'3.2.3.1'!B6</f>
        <v>3.2.3.1 Elaborarea studiului de fezabilitate privind introducerea moratoriului la instituționalizare, inclusiv recomandări cu operaționalizarea serviciilor de îngrijire alternativă</v>
      </c>
      <c r="D47" s="66">
        <f>'3.2.3.1'!G64</f>
        <v>250000</v>
      </c>
      <c r="E47" s="66">
        <f>'3.2.3.1'!H64</f>
        <v>0</v>
      </c>
      <c r="F47" s="66">
        <f>'3.2.3.1'!I64</f>
        <v>0</v>
      </c>
      <c r="G47" s="66">
        <f>'3.2.3.1'!J64</f>
        <v>250000</v>
      </c>
      <c r="H47" s="66">
        <f>'3.2.3.1'!K64</f>
        <v>0</v>
      </c>
      <c r="I47" s="66">
        <f>'3.2.3.1'!L64</f>
        <v>0</v>
      </c>
      <c r="J47" s="66">
        <f>'3.2.3.1'!M64</f>
        <v>0</v>
      </c>
      <c r="K47" s="66">
        <f>'3.2.3.1'!N64</f>
        <v>0</v>
      </c>
      <c r="L47" s="66">
        <f>'3.2.3.1'!O64</f>
        <v>250000</v>
      </c>
      <c r="M47" s="66">
        <f>'3.2.3.1'!P64</f>
        <v>0</v>
      </c>
      <c r="N47" s="66">
        <f>'3.2.3.1'!Q64</f>
        <v>0</v>
      </c>
      <c r="O47" s="66">
        <f>'3.2.3.1'!R64</f>
        <v>250000</v>
      </c>
      <c r="P47" s="66">
        <f>'3.2.3.1'!S64</f>
        <v>0</v>
      </c>
      <c r="Q47" s="66">
        <f>'3.2.3.1'!T64</f>
        <v>0</v>
      </c>
      <c r="R47" s="66">
        <f>'3.2.3.1'!U64</f>
        <v>0</v>
      </c>
      <c r="S47" s="66">
        <f>'3.2.3.1'!V64</f>
        <v>0</v>
      </c>
      <c r="T47" s="66">
        <f>'3.2.3.1'!W64</f>
        <v>0</v>
      </c>
      <c r="U47" s="66">
        <f>'3.2.3.1'!X64</f>
        <v>0</v>
      </c>
      <c r="V47" s="66">
        <f>'3.2.3.1'!Y64</f>
        <v>0</v>
      </c>
      <c r="W47" s="66">
        <f>'3.2.3.1'!Z64</f>
        <v>0</v>
      </c>
      <c r="X47" s="66">
        <f>'3.2.3.1'!AA64</f>
        <v>0</v>
      </c>
      <c r="Y47" s="66">
        <f>'3.2.3.1'!AB64</f>
        <v>0</v>
      </c>
      <c r="Z47" s="66">
        <f>'3.2.3.1'!AC64</f>
        <v>0</v>
      </c>
      <c r="AA47" s="66">
        <f>'3.2.3.1'!AD64</f>
        <v>0</v>
      </c>
      <c r="AB47" s="43"/>
    </row>
    <row r="48" spans="1:28" s="88" customFormat="1" ht="12" x14ac:dyDescent="0.2">
      <c r="A48" s="25"/>
      <c r="B48" s="28" t="s">
        <v>92</v>
      </c>
      <c r="C48" s="31" t="str">
        <f>'3.2.3.2'!B6</f>
        <v>3.2.3.2 Elaborarea și aprobarea Deciziei CMC privind introducerea moratoriului</v>
      </c>
      <c r="D48" s="66">
        <f>'3.2.3.2'!G64</f>
        <v>0</v>
      </c>
      <c r="E48" s="66">
        <f>'3.2.3.2'!H64</f>
        <v>0</v>
      </c>
      <c r="F48" s="66">
        <f>'3.2.3.2'!I64</f>
        <v>0</v>
      </c>
      <c r="G48" s="66">
        <f>'3.2.3.2'!J64</f>
        <v>0</v>
      </c>
      <c r="H48" s="66">
        <f>'3.2.3.2'!K64</f>
        <v>0</v>
      </c>
      <c r="I48" s="66">
        <f>'3.2.3.2'!L64</f>
        <v>0</v>
      </c>
      <c r="J48" s="66">
        <f>'3.2.3.2'!M64</f>
        <v>0</v>
      </c>
      <c r="K48" s="66">
        <f>'3.2.3.2'!N64</f>
        <v>0</v>
      </c>
      <c r="L48" s="66">
        <f>'3.2.3.2'!O64</f>
        <v>0</v>
      </c>
      <c r="M48" s="66">
        <f>'3.2.3.2'!P64</f>
        <v>0</v>
      </c>
      <c r="N48" s="66">
        <f>'3.2.3.2'!Q64</f>
        <v>0</v>
      </c>
      <c r="O48" s="66">
        <f>'3.2.3.2'!R64</f>
        <v>0</v>
      </c>
      <c r="P48" s="66">
        <f>'3.2.3.2'!S64</f>
        <v>0</v>
      </c>
      <c r="Q48" s="66">
        <f>'3.2.3.2'!T64</f>
        <v>0</v>
      </c>
      <c r="R48" s="66">
        <f>'3.2.3.2'!U64</f>
        <v>0</v>
      </c>
      <c r="S48" s="66">
        <f>'3.2.3.2'!V64</f>
        <v>0</v>
      </c>
      <c r="T48" s="66">
        <f>'3.2.3.2'!W64</f>
        <v>0</v>
      </c>
      <c r="U48" s="66">
        <f>'3.2.3.2'!X64</f>
        <v>0</v>
      </c>
      <c r="V48" s="66">
        <f>'3.2.3.2'!Y64</f>
        <v>0</v>
      </c>
      <c r="W48" s="66">
        <f>'3.2.3.2'!Z64</f>
        <v>0</v>
      </c>
      <c r="X48" s="66">
        <f>'3.2.3.2'!AA64</f>
        <v>0</v>
      </c>
      <c r="Y48" s="66">
        <f>'3.2.3.2'!AB64</f>
        <v>0</v>
      </c>
      <c r="Z48" s="66">
        <f>'3.2.3.2'!AC64</f>
        <v>0</v>
      </c>
      <c r="AA48" s="66">
        <f>'3.2.3.2'!AD64</f>
        <v>0</v>
      </c>
      <c r="AB48" s="43"/>
    </row>
    <row r="49" spans="1:28" s="88" customFormat="1" ht="24" x14ac:dyDescent="0.2">
      <c r="A49" s="25"/>
      <c r="B49" s="76" t="s">
        <v>215</v>
      </c>
      <c r="C49" s="31" t="str">
        <f>'3.2.3.3'!B6</f>
        <v>3.2.3.3 Fortificarea Comisiei municipale a copilului aflat în dificultate prin suplinirea secretariatului, folosirea e-management de caz</v>
      </c>
      <c r="D49" s="66">
        <f>'3.2.3.3'!G64</f>
        <v>100000</v>
      </c>
      <c r="E49" s="66">
        <f>'3.2.3.3'!H64</f>
        <v>100000</v>
      </c>
      <c r="F49" s="66">
        <f>'3.2.3.3'!I64</f>
        <v>0</v>
      </c>
      <c r="G49" s="66">
        <f>'3.2.3.3'!J64</f>
        <v>0</v>
      </c>
      <c r="H49" s="66">
        <f>'3.2.3.3'!K64</f>
        <v>0</v>
      </c>
      <c r="I49" s="66">
        <f>'3.2.3.3'!L64</f>
        <v>0</v>
      </c>
      <c r="J49" s="66">
        <f>'3.2.3.3'!M64</f>
        <v>0</v>
      </c>
      <c r="K49" s="66">
        <f>'3.2.3.3'!N64</f>
        <v>0</v>
      </c>
      <c r="L49" s="66">
        <f>'3.2.3.3'!O64</f>
        <v>25000</v>
      </c>
      <c r="M49" s="66">
        <f>'3.2.3.3'!P64</f>
        <v>0</v>
      </c>
      <c r="N49" s="66">
        <f>'3.2.3.3'!Q64</f>
        <v>0</v>
      </c>
      <c r="O49" s="66">
        <f>'3.2.3.3'!R64</f>
        <v>0</v>
      </c>
      <c r="P49" s="66">
        <f>'3.2.3.3'!S64</f>
        <v>25000</v>
      </c>
      <c r="Q49" s="66">
        <f>'3.2.3.3'!T64</f>
        <v>25000</v>
      </c>
      <c r="R49" s="66">
        <f>'3.2.3.3'!U64</f>
        <v>0</v>
      </c>
      <c r="S49" s="66">
        <f>'3.2.3.3'!V64</f>
        <v>0</v>
      </c>
      <c r="T49" s="66">
        <f>'3.2.3.3'!W64</f>
        <v>25000</v>
      </c>
      <c r="U49" s="66">
        <f>'3.2.3.3'!X64</f>
        <v>25000</v>
      </c>
      <c r="V49" s="66">
        <f>'3.2.3.3'!Y64</f>
        <v>0</v>
      </c>
      <c r="W49" s="66">
        <f>'3.2.3.3'!Z64</f>
        <v>0</v>
      </c>
      <c r="X49" s="66">
        <f>'3.2.3.3'!AA64</f>
        <v>25000</v>
      </c>
      <c r="Y49" s="66">
        <f>'3.2.3.3'!AB64</f>
        <v>25000</v>
      </c>
      <c r="Z49" s="66">
        <f>'3.2.3.3'!AC64</f>
        <v>0</v>
      </c>
      <c r="AA49" s="66">
        <f>'3.2.3.3'!AD64</f>
        <v>0</v>
      </c>
      <c r="AB49" s="43"/>
    </row>
    <row r="50" spans="1:28" s="88" customFormat="1" ht="12" x14ac:dyDescent="0.2">
      <c r="A50" s="25"/>
      <c r="B50" s="76" t="s">
        <v>216</v>
      </c>
      <c r="C50" s="31" t="str">
        <f>'3.2.3.4'!B6</f>
        <v>3.2.3.4 Organizarea ședințelor de supervizare în Serviciile APP, CCTF și altele (4.3.12).</v>
      </c>
      <c r="D50" s="66">
        <f>'3.2.3.4'!G64</f>
        <v>47250</v>
      </c>
      <c r="E50" s="66">
        <f>'3.2.3.4'!H64</f>
        <v>47250</v>
      </c>
      <c r="F50" s="66">
        <f>'3.2.3.4'!I64</f>
        <v>0</v>
      </c>
      <c r="G50" s="66">
        <f>'3.2.3.4'!J64</f>
        <v>0</v>
      </c>
      <c r="H50" s="66">
        <f>'3.2.3.4'!K64</f>
        <v>9450</v>
      </c>
      <c r="I50" s="66">
        <f>'3.2.3.4'!L64</f>
        <v>9450</v>
      </c>
      <c r="J50" s="66">
        <f>'3.2.3.4'!M64</f>
        <v>0</v>
      </c>
      <c r="K50" s="66">
        <f>'3.2.3.4'!N64</f>
        <v>0</v>
      </c>
      <c r="L50" s="66">
        <f>'3.2.3.4'!O64</f>
        <v>3000</v>
      </c>
      <c r="M50" s="66">
        <f>'3.2.3.4'!P64</f>
        <v>0</v>
      </c>
      <c r="N50" s="66">
        <f>'3.2.3.4'!Q64</f>
        <v>0</v>
      </c>
      <c r="O50" s="66">
        <f>'3.2.3.4'!R64</f>
        <v>0</v>
      </c>
      <c r="P50" s="66">
        <f>'3.2.3.4'!S64</f>
        <v>9450</v>
      </c>
      <c r="Q50" s="66">
        <f>'3.2.3.4'!T64</f>
        <v>9450</v>
      </c>
      <c r="R50" s="66">
        <f>'3.2.3.4'!U64</f>
        <v>0</v>
      </c>
      <c r="S50" s="66">
        <f>'3.2.3.4'!V64</f>
        <v>0</v>
      </c>
      <c r="T50" s="66">
        <f>'3.2.3.4'!W64</f>
        <v>9450</v>
      </c>
      <c r="U50" s="66">
        <f>'3.2.3.4'!X64</f>
        <v>9450</v>
      </c>
      <c r="V50" s="66">
        <f>'3.2.3.4'!Y64</f>
        <v>0</v>
      </c>
      <c r="W50" s="66">
        <f>'3.2.3.4'!Z64</f>
        <v>0</v>
      </c>
      <c r="X50" s="66">
        <f>'3.2.3.4'!AA64</f>
        <v>9450</v>
      </c>
      <c r="Y50" s="66">
        <f>'3.2.3.4'!AB64</f>
        <v>9450</v>
      </c>
      <c r="Z50" s="66">
        <f>'3.2.3.4'!AC64</f>
        <v>0</v>
      </c>
      <c r="AA50" s="66">
        <f>'3.2.3.4'!AD64</f>
        <v>0</v>
      </c>
      <c r="AB50" s="43"/>
    </row>
    <row r="51" spans="1:28" s="88" customFormat="1" ht="24" x14ac:dyDescent="0.2">
      <c r="A51" s="25"/>
      <c r="B51" s="76" t="s">
        <v>217</v>
      </c>
      <c r="C51" s="31" t="str">
        <f>'3.2.3.5'!B6</f>
        <v>3.2.3.5 Reducerea numărului de copii în instituțiile rezidențiale prin plasamentul în serviciile de îngrijire alternativă (APP, CCTF, Tutelă, curatelă, etc). (4.3.13)</v>
      </c>
      <c r="D51" s="66">
        <f>'3.2.3.5'!G64</f>
        <v>14600000</v>
      </c>
      <c r="E51" s="66">
        <f>'3.2.3.5'!H64</f>
        <v>14600000</v>
      </c>
      <c r="F51" s="66">
        <f>'3.2.3.5'!I64</f>
        <v>0</v>
      </c>
      <c r="G51" s="66">
        <f>'3.2.3.5'!J64</f>
        <v>0</v>
      </c>
      <c r="H51" s="66">
        <f>'3.2.3.5'!K64</f>
        <v>0</v>
      </c>
      <c r="I51" s="66">
        <f>'3.2.3.5'!L64</f>
        <v>0</v>
      </c>
      <c r="J51" s="66">
        <f>'3.2.3.5'!M64</f>
        <v>0</v>
      </c>
      <c r="K51" s="66">
        <f>'3.2.3.5'!N64</f>
        <v>0</v>
      </c>
      <c r="L51" s="66">
        <f>'3.2.3.5'!O64</f>
        <v>3650000</v>
      </c>
      <c r="M51" s="66">
        <f>'3.2.3.5'!P64</f>
        <v>0</v>
      </c>
      <c r="N51" s="66">
        <f>'3.2.3.5'!Q64</f>
        <v>0</v>
      </c>
      <c r="O51" s="66">
        <f>'3.2.3.5'!R64</f>
        <v>0</v>
      </c>
      <c r="P51" s="66">
        <f>'3.2.3.5'!S64</f>
        <v>3650000</v>
      </c>
      <c r="Q51" s="66">
        <f>'3.2.3.5'!T64</f>
        <v>3650000</v>
      </c>
      <c r="R51" s="66">
        <f>'3.2.3.5'!U64</f>
        <v>0</v>
      </c>
      <c r="S51" s="66">
        <f>'3.2.3.5'!V64</f>
        <v>0</v>
      </c>
      <c r="T51" s="66">
        <f>'3.2.3.5'!W64</f>
        <v>3650000</v>
      </c>
      <c r="U51" s="66">
        <f>'3.2.3.5'!X64</f>
        <v>3650000</v>
      </c>
      <c r="V51" s="66">
        <f>'3.2.3.5'!Y64</f>
        <v>0</v>
      </c>
      <c r="W51" s="66">
        <f>'3.2.3.5'!Z64</f>
        <v>0</v>
      </c>
      <c r="X51" s="66">
        <f>'3.2.3.5'!AA64</f>
        <v>3650000</v>
      </c>
      <c r="Y51" s="66">
        <f>'3.2.3.5'!AB64</f>
        <v>3650000</v>
      </c>
      <c r="Z51" s="66">
        <f>'3.2.3.5'!AC64</f>
        <v>0</v>
      </c>
      <c r="AA51" s="66">
        <f>'3.2.3.5'!AD64</f>
        <v>0</v>
      </c>
      <c r="AB51" s="43"/>
    </row>
    <row r="52" spans="1:28" s="88" customFormat="1" ht="16.5" customHeight="1" x14ac:dyDescent="0.2">
      <c r="A52" s="25"/>
      <c r="B52" s="95" t="s">
        <v>93</v>
      </c>
      <c r="C52" s="31"/>
      <c r="D52" s="128">
        <f>SUM(D53:D59)</f>
        <v>1018850</v>
      </c>
      <c r="E52" s="128">
        <f t="shared" ref="E52:AA52" si="8">SUM(E53:E59)</f>
        <v>893850</v>
      </c>
      <c r="F52" s="128">
        <f t="shared" si="8"/>
        <v>0</v>
      </c>
      <c r="G52" s="128">
        <f t="shared" si="8"/>
        <v>125000</v>
      </c>
      <c r="H52" s="128">
        <f t="shared" si="8"/>
        <v>130250</v>
      </c>
      <c r="I52" s="128">
        <f t="shared" si="8"/>
        <v>130250</v>
      </c>
      <c r="J52" s="128">
        <f t="shared" si="8"/>
        <v>0</v>
      </c>
      <c r="K52" s="128">
        <f t="shared" si="8"/>
        <v>0</v>
      </c>
      <c r="L52" s="128">
        <f t="shared" si="8"/>
        <v>497850</v>
      </c>
      <c r="M52" s="128">
        <f t="shared" si="8"/>
        <v>53900</v>
      </c>
      <c r="N52" s="128">
        <f t="shared" si="8"/>
        <v>0</v>
      </c>
      <c r="O52" s="128">
        <f t="shared" si="8"/>
        <v>125000</v>
      </c>
      <c r="P52" s="128">
        <f t="shared" si="8"/>
        <v>130250</v>
      </c>
      <c r="Q52" s="128">
        <f t="shared" si="8"/>
        <v>130250</v>
      </c>
      <c r="R52" s="128">
        <f t="shared" si="8"/>
        <v>0</v>
      </c>
      <c r="S52" s="128">
        <f t="shared" si="8"/>
        <v>0</v>
      </c>
      <c r="T52" s="128">
        <f t="shared" si="8"/>
        <v>130250</v>
      </c>
      <c r="U52" s="128">
        <f t="shared" si="8"/>
        <v>130250</v>
      </c>
      <c r="V52" s="128">
        <f t="shared" si="8"/>
        <v>0</v>
      </c>
      <c r="W52" s="128">
        <f t="shared" si="8"/>
        <v>0</v>
      </c>
      <c r="X52" s="128">
        <f t="shared" si="8"/>
        <v>130250</v>
      </c>
      <c r="Y52" s="128">
        <f t="shared" si="8"/>
        <v>130250</v>
      </c>
      <c r="Z52" s="128">
        <f t="shared" si="8"/>
        <v>0</v>
      </c>
      <c r="AA52" s="128">
        <f t="shared" si="8"/>
        <v>0</v>
      </c>
      <c r="AB52" s="43"/>
    </row>
    <row r="53" spans="1:28" s="88" customFormat="1" ht="33.75" customHeight="1" x14ac:dyDescent="0.2">
      <c r="A53" s="25"/>
      <c r="B53" s="76" t="s">
        <v>94</v>
      </c>
      <c r="C53" s="31" t="str">
        <f>'3.2.4.1'!B6</f>
        <v>3.2.4.1 Evaluarea situației copiilor din serviciile sociale: Casă Comunitară, Centre de plasament 7-17 ani, Gimnaziul - internat nr. 3 şi specialiștii ATL, ședințele echipei multidisciplinare. (4.3.8)</v>
      </c>
      <c r="D53" s="66">
        <f>'3.2.4.1'!G64</f>
        <v>42600</v>
      </c>
      <c r="E53" s="66">
        <f>'3.2.4.1'!H64</f>
        <v>42600</v>
      </c>
      <c r="F53" s="66">
        <f>'3.2.4.1'!I64</f>
        <v>0</v>
      </c>
      <c r="G53" s="66">
        <f>'3.2.4.1'!J64</f>
        <v>0</v>
      </c>
      <c r="H53" s="66">
        <f>'3.2.4.1'!K64</f>
        <v>0</v>
      </c>
      <c r="I53" s="66">
        <f>'3.2.4.1'!L64</f>
        <v>0</v>
      </c>
      <c r="J53" s="66">
        <f>'3.2.4.1'!M64</f>
        <v>0</v>
      </c>
      <c r="K53" s="66">
        <f>'3.2.4.1'!N64</f>
        <v>0</v>
      </c>
      <c r="L53" s="66">
        <f>'3.2.4.1'!O64</f>
        <v>42600</v>
      </c>
      <c r="M53" s="66">
        <f>'3.2.4.1'!P64</f>
        <v>42600</v>
      </c>
      <c r="N53" s="66">
        <f>'3.2.4.1'!Q64</f>
        <v>0</v>
      </c>
      <c r="O53" s="66">
        <f>'3.2.4.1'!R64</f>
        <v>0</v>
      </c>
      <c r="P53" s="66">
        <f>'3.2.4.1'!S64</f>
        <v>0</v>
      </c>
      <c r="Q53" s="66">
        <f>'3.2.4.1'!T64</f>
        <v>0</v>
      </c>
      <c r="R53" s="66">
        <f>'3.2.4.1'!U64</f>
        <v>0</v>
      </c>
      <c r="S53" s="66">
        <f>'3.2.4.1'!V64</f>
        <v>0</v>
      </c>
      <c r="T53" s="66">
        <f>'3.2.4.1'!W64</f>
        <v>0</v>
      </c>
      <c r="U53" s="66">
        <f>'3.2.4.1'!X64</f>
        <v>0</v>
      </c>
      <c r="V53" s="66">
        <f>'3.2.4.1'!Y64</f>
        <v>0</v>
      </c>
      <c r="W53" s="66">
        <f>'3.2.4.1'!Z64</f>
        <v>0</v>
      </c>
      <c r="X53" s="66">
        <f>'3.2.4.1'!AA64</f>
        <v>0</v>
      </c>
      <c r="Y53" s="66">
        <f>'3.2.4.1'!AB64</f>
        <v>0</v>
      </c>
      <c r="Z53" s="66">
        <f>'3.2.4.1'!AC64</f>
        <v>0</v>
      </c>
      <c r="AA53" s="66">
        <f>'3.2.4.1'!AD64</f>
        <v>0</v>
      </c>
      <c r="AB53" s="43"/>
    </row>
    <row r="54" spans="1:28" s="88" customFormat="1" ht="32.25" customHeight="1" x14ac:dyDescent="0.2">
      <c r="A54" s="25"/>
      <c r="B54" s="76" t="s">
        <v>95</v>
      </c>
      <c r="C54" s="31" t="str">
        <f>'3.2.4.2'!B6</f>
        <v>3.2.4.2 Evaluarea situației copiilor din Centrele de plasament nestatale care primesc indemnizații zilnice. (4.3.9)</v>
      </c>
      <c r="D54" s="66">
        <f>'3.2.4.2'!G64</f>
        <v>47250</v>
      </c>
      <c r="E54" s="66">
        <f>'3.2.4.2'!H64</f>
        <v>47250</v>
      </c>
      <c r="F54" s="66">
        <f>'3.2.4.2'!I64</f>
        <v>0</v>
      </c>
      <c r="G54" s="66">
        <f>'3.2.4.2'!J64</f>
        <v>0</v>
      </c>
      <c r="H54" s="66">
        <f>'3.2.4.2'!K64</f>
        <v>9450</v>
      </c>
      <c r="I54" s="66">
        <f>'3.2.4.2'!L64</f>
        <v>9450</v>
      </c>
      <c r="J54" s="66">
        <f>'3.2.4.2'!M64</f>
        <v>0</v>
      </c>
      <c r="K54" s="66">
        <f>'3.2.4.2'!N64</f>
        <v>0</v>
      </c>
      <c r="L54" s="66">
        <f>'3.2.4.2'!O64</f>
        <v>9450</v>
      </c>
      <c r="M54" s="66">
        <f>'3.2.4.2'!P64</f>
        <v>0</v>
      </c>
      <c r="N54" s="66">
        <f>'3.2.4.2'!Q64</f>
        <v>0</v>
      </c>
      <c r="O54" s="66">
        <f>'3.2.4.2'!R64</f>
        <v>0</v>
      </c>
      <c r="P54" s="66">
        <f>'3.2.4.2'!S64</f>
        <v>9450</v>
      </c>
      <c r="Q54" s="66">
        <f>'3.2.4.2'!T64</f>
        <v>9450</v>
      </c>
      <c r="R54" s="66">
        <f>'3.2.4.2'!U64</f>
        <v>0</v>
      </c>
      <c r="S54" s="66">
        <f>'3.2.4.2'!V64</f>
        <v>0</v>
      </c>
      <c r="T54" s="66">
        <f>'3.2.4.2'!W64</f>
        <v>9450</v>
      </c>
      <c r="U54" s="66">
        <f>'3.2.4.2'!X64</f>
        <v>9450</v>
      </c>
      <c r="V54" s="66">
        <f>'3.2.4.2'!Y64</f>
        <v>0</v>
      </c>
      <c r="W54" s="66">
        <f>'3.2.4.2'!Z64</f>
        <v>0</v>
      </c>
      <c r="X54" s="66">
        <f>'3.2.4.2'!AA64</f>
        <v>9450</v>
      </c>
      <c r="Y54" s="66">
        <f>'3.2.4.2'!AB64</f>
        <v>9450</v>
      </c>
      <c r="Z54" s="66">
        <f>'3.2.4.2'!AC64</f>
        <v>0</v>
      </c>
      <c r="AA54" s="66">
        <f>'3.2.4.2'!AD64</f>
        <v>0</v>
      </c>
      <c r="AB54" s="43"/>
    </row>
    <row r="55" spans="1:28" s="88" customFormat="1" ht="33.75" customHeight="1" x14ac:dyDescent="0.2">
      <c r="A55" s="25"/>
      <c r="B55" s="76" t="s">
        <v>218</v>
      </c>
      <c r="C55" s="31" t="str">
        <f>'3.2.4.3'!B6</f>
        <v>3.2.4.3 Evaluarea instrumentării dosarelor copiilor din Centrul Municipal de Plasament și reabilitare a copiilor de vârstă fragedă. (4.3.7)</v>
      </c>
      <c r="D55" s="66">
        <f>'3.2.4.3'!G64</f>
        <v>56500</v>
      </c>
      <c r="E55" s="66">
        <f>'3.2.4.3'!H64</f>
        <v>56500</v>
      </c>
      <c r="F55" s="66">
        <f>'3.2.4.3'!I64</f>
        <v>0</v>
      </c>
      <c r="G55" s="66">
        <f>'3.2.4.3'!J64</f>
        <v>0</v>
      </c>
      <c r="H55" s="66">
        <f>'3.2.4.3'!K64</f>
        <v>11300</v>
      </c>
      <c r="I55" s="66">
        <f>'3.2.4.3'!L64</f>
        <v>11300</v>
      </c>
      <c r="J55" s="66">
        <f>'3.2.4.3'!M64</f>
        <v>0</v>
      </c>
      <c r="K55" s="66">
        <f>'3.2.4.3'!N64</f>
        <v>0</v>
      </c>
      <c r="L55" s="66">
        <f>'3.2.4.3'!O64</f>
        <v>11300</v>
      </c>
      <c r="M55" s="66">
        <f>'3.2.4.3'!P64</f>
        <v>11300</v>
      </c>
      <c r="N55" s="66">
        <f>'3.2.4.3'!Q64</f>
        <v>0</v>
      </c>
      <c r="O55" s="66">
        <f>'3.2.4.3'!R64</f>
        <v>0</v>
      </c>
      <c r="P55" s="66">
        <f>'3.2.4.3'!S64</f>
        <v>11300</v>
      </c>
      <c r="Q55" s="66">
        <f>'3.2.4.3'!T64</f>
        <v>11300</v>
      </c>
      <c r="R55" s="66">
        <f>'3.2.4.3'!U64</f>
        <v>0</v>
      </c>
      <c r="S55" s="66">
        <f>'3.2.4.3'!V64</f>
        <v>0</v>
      </c>
      <c r="T55" s="66">
        <f>'3.2.4.3'!W64</f>
        <v>11300</v>
      </c>
      <c r="U55" s="66">
        <f>'3.2.4.3'!X64</f>
        <v>11300</v>
      </c>
      <c r="V55" s="66">
        <f>'3.2.4.3'!Y64</f>
        <v>0</v>
      </c>
      <c r="W55" s="66">
        <f>'3.2.4.3'!Z64</f>
        <v>0</v>
      </c>
      <c r="X55" s="66">
        <f>'3.2.4.3'!AA64</f>
        <v>11300</v>
      </c>
      <c r="Y55" s="66">
        <f>'3.2.4.3'!AB64</f>
        <v>11300</v>
      </c>
      <c r="Z55" s="66">
        <f>'3.2.4.3'!AC64</f>
        <v>0</v>
      </c>
      <c r="AA55" s="66">
        <f>'3.2.4.3'!AD64</f>
        <v>0</v>
      </c>
      <c r="AB55" s="43"/>
    </row>
    <row r="56" spans="1:28" s="88" customFormat="1" ht="36.75" customHeight="1" x14ac:dyDescent="0.2">
      <c r="A56" s="25"/>
      <c r="B56" s="76" t="s">
        <v>219</v>
      </c>
      <c r="C56" s="31" t="str">
        <f>'3.2.4.4'!B6</f>
        <v>3.2.4.4 Elaborarea studiului de fezabilitate și a planului de reorganizare a Gimnaziului internat nr. 3 și a Centrului municipal de plasament pentru copii de vârstă fragedă</v>
      </c>
      <c r="D56" s="66">
        <f>'3.2.4.4'!G64</f>
        <v>125000</v>
      </c>
      <c r="E56" s="66">
        <f>'3.2.4.4'!H64</f>
        <v>0</v>
      </c>
      <c r="F56" s="66">
        <f>'3.2.4.4'!I64</f>
        <v>0</v>
      </c>
      <c r="G56" s="66">
        <f>'3.2.4.4'!J64</f>
        <v>125000</v>
      </c>
      <c r="H56" s="66">
        <f>'3.2.4.4'!K64</f>
        <v>0</v>
      </c>
      <c r="I56" s="66">
        <f>'3.2.4.4'!L64</f>
        <v>0</v>
      </c>
      <c r="J56" s="66">
        <f>'3.2.4.4'!M64</f>
        <v>0</v>
      </c>
      <c r="K56" s="66">
        <f>'3.2.4.4'!N64</f>
        <v>0</v>
      </c>
      <c r="L56" s="66">
        <f>'3.2.4.4'!O64</f>
        <v>125000</v>
      </c>
      <c r="M56" s="66">
        <f>'3.2.4.4'!P64</f>
        <v>0</v>
      </c>
      <c r="N56" s="66">
        <f>'3.2.4.4'!Q64</f>
        <v>0</v>
      </c>
      <c r="O56" s="66">
        <f>'3.2.4.4'!R64</f>
        <v>125000</v>
      </c>
      <c r="P56" s="66">
        <f>'3.2.4.4'!S64</f>
        <v>0</v>
      </c>
      <c r="Q56" s="66">
        <f>'3.2.4.4'!T64</f>
        <v>0</v>
      </c>
      <c r="R56" s="66">
        <f>'3.2.4.4'!U64</f>
        <v>0</v>
      </c>
      <c r="S56" s="66">
        <f>'3.2.4.4'!V64</f>
        <v>0</v>
      </c>
      <c r="T56" s="66">
        <f>'3.2.4.4'!W64</f>
        <v>0</v>
      </c>
      <c r="U56" s="66">
        <f>'3.2.4.4'!X64</f>
        <v>0</v>
      </c>
      <c r="V56" s="66">
        <f>'3.2.4.4'!Y64</f>
        <v>0</v>
      </c>
      <c r="W56" s="66">
        <f>'3.2.4.4'!Z64</f>
        <v>0</v>
      </c>
      <c r="X56" s="66">
        <f>'3.2.4.4'!AA64</f>
        <v>0</v>
      </c>
      <c r="Y56" s="66">
        <f>'3.2.4.4'!AB64</f>
        <v>0</v>
      </c>
      <c r="Z56" s="66">
        <f>'3.2.4.4'!AC64</f>
        <v>0</v>
      </c>
      <c r="AA56" s="66">
        <f>'3.2.4.4'!AD64</f>
        <v>0</v>
      </c>
      <c r="AB56" s="43"/>
    </row>
    <row r="57" spans="1:28" s="88" customFormat="1" ht="36.75" customHeight="1" x14ac:dyDescent="0.2">
      <c r="A57" s="25"/>
      <c r="B57" s="76" t="s">
        <v>220</v>
      </c>
      <c r="C57" s="31" t="str">
        <f>'3.2.4.5'!B6</f>
        <v>3.2.4.5 Implementarea Deciziei CMC privind reorganizarea Gimnaziului internat nr. 3, Centrului municipal de plasament pentru copii de vârstă fragedă, inclusiv mecanismul (estimare cost, redirecționare personal)</v>
      </c>
      <c r="D57" s="66">
        <f>'3.2.4.5'!G64</f>
        <v>50000</v>
      </c>
      <c r="E57" s="66">
        <f>'3.2.4.5'!H64</f>
        <v>50000</v>
      </c>
      <c r="F57" s="66">
        <f>'3.2.4.5'!I64</f>
        <v>0</v>
      </c>
      <c r="G57" s="66">
        <f>'3.2.4.5'!J64</f>
        <v>0</v>
      </c>
      <c r="H57" s="66">
        <f>'3.2.4.5'!K64</f>
        <v>0</v>
      </c>
      <c r="I57" s="66">
        <f>'3.2.4.5'!L64</f>
        <v>0</v>
      </c>
      <c r="J57" s="66">
        <f>'3.2.4.5'!M64</f>
        <v>0</v>
      </c>
      <c r="K57" s="66">
        <f>'3.2.4.5'!N64</f>
        <v>0</v>
      </c>
      <c r="L57" s="66">
        <f>'3.2.4.5'!O64</f>
        <v>50000</v>
      </c>
      <c r="M57" s="66">
        <f>'3.2.4.5'!P64</f>
        <v>0</v>
      </c>
      <c r="N57" s="66">
        <f>'3.2.4.5'!Q64</f>
        <v>0</v>
      </c>
      <c r="O57" s="66">
        <f>'3.2.4.5'!R64</f>
        <v>0</v>
      </c>
      <c r="P57" s="66">
        <f>'3.2.4.5'!S64</f>
        <v>0</v>
      </c>
      <c r="Q57" s="66">
        <f>'3.2.4.5'!T64</f>
        <v>0</v>
      </c>
      <c r="R57" s="66">
        <f>'3.2.4.5'!U64</f>
        <v>0</v>
      </c>
      <c r="S57" s="66">
        <f>'3.2.4.5'!V64</f>
        <v>0</v>
      </c>
      <c r="T57" s="66">
        <f>'3.2.4.5'!W64</f>
        <v>0</v>
      </c>
      <c r="U57" s="66">
        <f>'3.2.4.5'!X64</f>
        <v>0</v>
      </c>
      <c r="V57" s="66">
        <f>'3.2.4.5'!Y64</f>
        <v>0</v>
      </c>
      <c r="W57" s="66">
        <f>'3.2.4.5'!Z64</f>
        <v>0</v>
      </c>
      <c r="X57" s="66">
        <f>'3.2.4.5'!AA64</f>
        <v>0</v>
      </c>
      <c r="Y57" s="66">
        <f>'3.2.4.5'!AB64</f>
        <v>0</v>
      </c>
      <c r="Z57" s="66">
        <f>'3.2.4.5'!AC64</f>
        <v>0</v>
      </c>
      <c r="AA57" s="66">
        <f>'3.2.4.5'!AD64</f>
        <v>0</v>
      </c>
      <c r="AB57" s="43"/>
    </row>
    <row r="58" spans="1:28" s="88" customFormat="1" ht="36" customHeight="1" x14ac:dyDescent="0.2">
      <c r="A58" s="25"/>
      <c r="B58" s="76" t="s">
        <v>221</v>
      </c>
      <c r="C58" s="31" t="str">
        <f>'3.2.4.6'!B6</f>
        <v>3.2.4.6 Elaborarea planurilor individuale de asistență a copiilor aflați în instituții rezidențiale. Acordarea suportului informațional, umanitar și financiar familiilor cu copii reintegrați.</v>
      </c>
      <c r="D58" s="66">
        <f>'3.2.4.6'!G64</f>
        <v>150000</v>
      </c>
      <c r="E58" s="66">
        <f>'3.2.4.6'!H64</f>
        <v>150000</v>
      </c>
      <c r="F58" s="66">
        <f>'3.2.4.6'!I64</f>
        <v>0</v>
      </c>
      <c r="G58" s="66">
        <f>'3.2.4.6'!J64</f>
        <v>0</v>
      </c>
      <c r="H58" s="66">
        <f>'3.2.4.6'!K64</f>
        <v>0</v>
      </c>
      <c r="I58" s="66">
        <f>'3.2.4.6'!L64</f>
        <v>0</v>
      </c>
      <c r="J58" s="66">
        <f>'3.2.4.6'!M64</f>
        <v>0</v>
      </c>
      <c r="K58" s="66">
        <f>'3.2.4.6'!N64</f>
        <v>0</v>
      </c>
      <c r="L58" s="66">
        <f>'3.2.4.6'!O64</f>
        <v>150000</v>
      </c>
      <c r="M58" s="66">
        <f>'3.2.4.6'!P64</f>
        <v>0</v>
      </c>
      <c r="N58" s="66">
        <f>'3.2.4.6'!Q64</f>
        <v>0</v>
      </c>
      <c r="O58" s="66">
        <f>'3.2.4.6'!R64</f>
        <v>0</v>
      </c>
      <c r="P58" s="66">
        <f>'3.2.4.6'!S64</f>
        <v>0</v>
      </c>
      <c r="Q58" s="66">
        <f>'3.2.4.6'!T64</f>
        <v>0</v>
      </c>
      <c r="R58" s="66">
        <f>'3.2.4.6'!U64</f>
        <v>0</v>
      </c>
      <c r="S58" s="66">
        <f>'3.2.4.6'!V64</f>
        <v>0</v>
      </c>
      <c r="T58" s="66">
        <f>'3.2.4.6'!W64</f>
        <v>0</v>
      </c>
      <c r="U58" s="66">
        <f>'3.2.4.6'!X64</f>
        <v>0</v>
      </c>
      <c r="V58" s="66">
        <f>'3.2.4.6'!Y64</f>
        <v>0</v>
      </c>
      <c r="W58" s="66">
        <f>'3.2.4.6'!Z64</f>
        <v>0</v>
      </c>
      <c r="X58" s="66">
        <f>'3.2.4.6'!AA64</f>
        <v>0</v>
      </c>
      <c r="Y58" s="66">
        <f>'3.2.4.6'!AB64</f>
        <v>0</v>
      </c>
      <c r="Z58" s="66">
        <f>'3.2.4.6'!AC64</f>
        <v>0</v>
      </c>
      <c r="AA58" s="66">
        <f>'3.2.4.6'!AD64</f>
        <v>0</v>
      </c>
      <c r="AB58" s="43"/>
    </row>
    <row r="59" spans="1:28" s="88" customFormat="1" ht="27" customHeight="1" x14ac:dyDescent="0.2">
      <c r="A59" s="25"/>
      <c r="B59" s="76" t="s">
        <v>222</v>
      </c>
      <c r="C59" s="31" t="str">
        <f>'3.2.4.7'!B6</f>
        <v>3.2.4.7. Monitorizarea implementării reorganizărilor, date în sistemul e-management de caz</v>
      </c>
      <c r="D59" s="66">
        <f>'3.2.4.7'!G64</f>
        <v>547500</v>
      </c>
      <c r="E59" s="66">
        <f>'3.2.4.7'!H64</f>
        <v>547500</v>
      </c>
      <c r="F59" s="66">
        <f>'3.2.4.7'!I64</f>
        <v>0</v>
      </c>
      <c r="G59" s="66">
        <f>'3.2.4.7'!J64</f>
        <v>0</v>
      </c>
      <c r="H59" s="66">
        <f>'3.2.4.7'!K64</f>
        <v>109500</v>
      </c>
      <c r="I59" s="66">
        <f>'3.2.4.7'!L64</f>
        <v>109500</v>
      </c>
      <c r="J59" s="66">
        <f>'3.2.4.7'!M64</f>
        <v>0</v>
      </c>
      <c r="K59" s="66">
        <f>'3.2.4.7'!N64</f>
        <v>0</v>
      </c>
      <c r="L59" s="66">
        <f>'3.2.4.7'!O64</f>
        <v>109500</v>
      </c>
      <c r="M59" s="66">
        <f>'3.2.4.7'!P64</f>
        <v>0</v>
      </c>
      <c r="N59" s="66">
        <f>'3.2.4.7'!Q64</f>
        <v>0</v>
      </c>
      <c r="O59" s="66">
        <f>'3.2.4.7'!R64</f>
        <v>0</v>
      </c>
      <c r="P59" s="66">
        <f>'3.2.4.7'!S64</f>
        <v>109500</v>
      </c>
      <c r="Q59" s="66">
        <f>'3.2.4.7'!T64</f>
        <v>109500</v>
      </c>
      <c r="R59" s="66">
        <f>'3.2.4.7'!U64</f>
        <v>0</v>
      </c>
      <c r="S59" s="66">
        <f>'3.2.4.7'!V64</f>
        <v>0</v>
      </c>
      <c r="T59" s="66">
        <f>'3.2.4.7'!W64</f>
        <v>109500</v>
      </c>
      <c r="U59" s="66">
        <f>'3.2.4.7'!X64</f>
        <v>109500</v>
      </c>
      <c r="V59" s="66">
        <f>'3.2.4.7'!Y64</f>
        <v>0</v>
      </c>
      <c r="W59" s="66">
        <f>'3.2.4.7'!Z64</f>
        <v>0</v>
      </c>
      <c r="X59" s="66">
        <f>'3.2.4.7'!AA64</f>
        <v>109500</v>
      </c>
      <c r="Y59" s="66">
        <f>'3.2.4.7'!AB64</f>
        <v>109500</v>
      </c>
      <c r="Z59" s="66">
        <f>'3.2.4.7'!AC64</f>
        <v>0</v>
      </c>
      <c r="AA59" s="66">
        <f>'3.2.4.7'!AD64</f>
        <v>0</v>
      </c>
      <c r="AB59" s="43"/>
    </row>
    <row r="60" spans="1:28" s="88" customFormat="1" ht="18.75" customHeight="1" x14ac:dyDescent="0.2">
      <c r="A60" s="25"/>
      <c r="B60" s="93" t="s">
        <v>96</v>
      </c>
      <c r="C60" s="31"/>
      <c r="D60" s="128">
        <f>SUM(D61:D65)</f>
        <v>18205833.333333336</v>
      </c>
      <c r="E60" s="128">
        <f t="shared" ref="E60:AA60" si="9">SUM(E61:E65)</f>
        <v>18143333.333333336</v>
      </c>
      <c r="F60" s="128">
        <f t="shared" si="9"/>
        <v>0</v>
      </c>
      <c r="G60" s="128">
        <f t="shared" si="9"/>
        <v>62500</v>
      </c>
      <c r="H60" s="128">
        <f t="shared" si="9"/>
        <v>1090000</v>
      </c>
      <c r="I60" s="128">
        <f t="shared" si="9"/>
        <v>1090000</v>
      </c>
      <c r="J60" s="128">
        <f t="shared" si="9"/>
        <v>0</v>
      </c>
      <c r="K60" s="128">
        <f t="shared" si="9"/>
        <v>0</v>
      </c>
      <c r="L60" s="128">
        <f t="shared" si="9"/>
        <v>1152500</v>
      </c>
      <c r="M60" s="128">
        <f t="shared" si="9"/>
        <v>0</v>
      </c>
      <c r="N60" s="128">
        <f t="shared" si="9"/>
        <v>0</v>
      </c>
      <c r="O60" s="128">
        <f t="shared" si="9"/>
        <v>62500</v>
      </c>
      <c r="P60" s="128">
        <f t="shared" si="9"/>
        <v>2654000</v>
      </c>
      <c r="Q60" s="128">
        <f t="shared" si="9"/>
        <v>2704000</v>
      </c>
      <c r="R60" s="128">
        <f t="shared" si="9"/>
        <v>0</v>
      </c>
      <c r="S60" s="128">
        <f t="shared" si="9"/>
        <v>0</v>
      </c>
      <c r="T60" s="128">
        <f t="shared" si="9"/>
        <v>11819666.666666668</v>
      </c>
      <c r="U60" s="128">
        <f t="shared" si="9"/>
        <v>11969666.666666668</v>
      </c>
      <c r="V60" s="128">
        <f t="shared" si="9"/>
        <v>0</v>
      </c>
      <c r="W60" s="128">
        <f t="shared" si="9"/>
        <v>0</v>
      </c>
      <c r="X60" s="128">
        <f t="shared" si="9"/>
        <v>11819666.666666668</v>
      </c>
      <c r="Y60" s="128">
        <f t="shared" si="9"/>
        <v>11969666.666666668</v>
      </c>
      <c r="Z60" s="128">
        <f t="shared" si="9"/>
        <v>0</v>
      </c>
      <c r="AA60" s="128">
        <f t="shared" si="9"/>
        <v>0</v>
      </c>
      <c r="AB60" s="43"/>
    </row>
    <row r="61" spans="1:28" s="88" customFormat="1" ht="28.5" customHeight="1" x14ac:dyDescent="0.2">
      <c r="A61" s="25"/>
      <c r="B61" s="88" t="s">
        <v>97</v>
      </c>
      <c r="C61" s="31" t="str">
        <f>'3.2.5.1'!B6</f>
        <v xml:space="preserve">3.2.5.1 Elaborarea propunerii de realizare a practicilor bune privind organizarea serviciilor, inclusiv  de tip familial, pentru copii cu dizabilități (de stat și privat) </v>
      </c>
      <c r="D61" s="66">
        <f>'3.2.5.1'!G64</f>
        <v>62500</v>
      </c>
      <c r="E61" s="66">
        <f>'3.2.5.1'!H64</f>
        <v>0</v>
      </c>
      <c r="F61" s="66">
        <f>'3.2.5.1'!I64</f>
        <v>0</v>
      </c>
      <c r="G61" s="66">
        <f>'3.2.5.1'!J64</f>
        <v>62500</v>
      </c>
      <c r="H61" s="66">
        <f>'3.2.5.1'!K64</f>
        <v>0</v>
      </c>
      <c r="I61" s="66">
        <f>'3.2.5.1'!L64</f>
        <v>0</v>
      </c>
      <c r="J61" s="66">
        <f>'3.2.5.1'!M64</f>
        <v>0</v>
      </c>
      <c r="K61" s="66">
        <f>'3.2.5.1'!N64</f>
        <v>0</v>
      </c>
      <c r="L61" s="66">
        <f>'3.2.5.1'!O64</f>
        <v>62500</v>
      </c>
      <c r="M61" s="66">
        <f>'3.2.5.1'!P64</f>
        <v>0</v>
      </c>
      <c r="N61" s="66">
        <f>'3.2.5.1'!Q64</f>
        <v>0</v>
      </c>
      <c r="O61" s="66">
        <f>'3.2.5.1'!R64</f>
        <v>62500</v>
      </c>
      <c r="P61" s="66">
        <f>'3.2.5.1'!S64</f>
        <v>0</v>
      </c>
      <c r="Q61" s="66">
        <f>'3.2.5.1'!T64</f>
        <v>0</v>
      </c>
      <c r="R61" s="66">
        <f>'3.2.5.1'!U64</f>
        <v>0</v>
      </c>
      <c r="S61" s="66">
        <f>'3.2.5.1'!V64</f>
        <v>0</v>
      </c>
      <c r="T61" s="66">
        <f>'3.2.5.1'!W64</f>
        <v>0</v>
      </c>
      <c r="U61" s="66">
        <f>'3.2.5.1'!X64</f>
        <v>0</v>
      </c>
      <c r="V61" s="66">
        <f>'3.2.5.1'!Y64</f>
        <v>0</v>
      </c>
      <c r="W61" s="66">
        <f>'3.2.5.1'!Z64</f>
        <v>0</v>
      </c>
      <c r="X61" s="66">
        <f>'3.2.5.1'!AA64</f>
        <v>0</v>
      </c>
      <c r="Y61" s="66">
        <f>'3.2.5.1'!AB64</f>
        <v>0</v>
      </c>
      <c r="Z61" s="66">
        <f>'3.2.5.1'!AC64</f>
        <v>0</v>
      </c>
      <c r="AA61" s="66">
        <f>'3.2.5.1'!AD64</f>
        <v>0</v>
      </c>
      <c r="AB61" s="43"/>
    </row>
    <row r="62" spans="1:28" s="88" customFormat="1" ht="30" customHeight="1" x14ac:dyDescent="0.2">
      <c r="A62" s="25"/>
      <c r="B62" s="88" t="s">
        <v>98</v>
      </c>
      <c r="C62" s="31" t="str">
        <f>'3.2.5.2'!B6</f>
        <v xml:space="preserve">3.2.5.2 Crearea și pilotarea a cel puțin 1-2 servicii noi de îngrijire de tip familial pentru copii cu dizabilități din mun. Chișinău, inclusiv costuri mecanism de implementare </v>
      </c>
      <c r="D62" s="66">
        <f>'3.2.5.2'!G64</f>
        <v>3640000</v>
      </c>
      <c r="E62" s="66">
        <f>'3.2.5.2'!H64</f>
        <v>3640000</v>
      </c>
      <c r="F62" s="66">
        <f>'3.2.5.2'!I64</f>
        <v>0</v>
      </c>
      <c r="G62" s="66">
        <f>'3.2.5.2'!J64</f>
        <v>0</v>
      </c>
      <c r="H62" s="66">
        <f>'3.2.5.2'!K64</f>
        <v>0</v>
      </c>
      <c r="I62" s="66">
        <f>'3.2.5.2'!L64</f>
        <v>0</v>
      </c>
      <c r="J62" s="66">
        <f>'3.2.5.2'!M64</f>
        <v>0</v>
      </c>
      <c r="K62" s="66">
        <f>'3.2.5.2'!N64</f>
        <v>0</v>
      </c>
      <c r="L62" s="66">
        <f>'3.2.5.2'!O64</f>
        <v>0</v>
      </c>
      <c r="M62" s="66">
        <f>'3.2.5.2'!P64</f>
        <v>0</v>
      </c>
      <c r="N62" s="66">
        <f>'3.2.5.2'!Q64</f>
        <v>0</v>
      </c>
      <c r="O62" s="66">
        <f>'3.2.5.2'!R64</f>
        <v>0</v>
      </c>
      <c r="P62" s="66">
        <f>'3.2.5.2'!S64</f>
        <v>280000</v>
      </c>
      <c r="Q62" s="66">
        <f>'3.2.5.2'!T64</f>
        <v>280000</v>
      </c>
      <c r="R62" s="66">
        <f>'3.2.5.2'!U64</f>
        <v>0</v>
      </c>
      <c r="S62" s="66">
        <f>'3.2.5.2'!V64</f>
        <v>0</v>
      </c>
      <c r="T62" s="66">
        <f>'3.2.5.2'!W64</f>
        <v>1680000</v>
      </c>
      <c r="U62" s="66">
        <f>'3.2.5.2'!X64</f>
        <v>1680000</v>
      </c>
      <c r="V62" s="66">
        <f>'3.2.5.2'!Y64</f>
        <v>0</v>
      </c>
      <c r="W62" s="66">
        <f>'3.2.5.2'!Z64</f>
        <v>0</v>
      </c>
      <c r="X62" s="66">
        <f>'3.2.5.2'!AA64</f>
        <v>1680000</v>
      </c>
      <c r="Y62" s="66">
        <f>'3.2.5.2'!AB64</f>
        <v>1680000</v>
      </c>
      <c r="Z62" s="66">
        <f>'3.2.5.2'!AC64</f>
        <v>0</v>
      </c>
      <c r="AA62" s="66">
        <f>'3.2.5.2'!AD64</f>
        <v>0</v>
      </c>
      <c r="AB62" s="43"/>
    </row>
    <row r="63" spans="1:28" s="88" customFormat="1" ht="36" customHeight="1" x14ac:dyDescent="0.2">
      <c r="A63" s="25"/>
      <c r="B63" s="88" t="s">
        <v>223</v>
      </c>
      <c r="C63" s="31" t="str">
        <f>'3.2.5.3'!B6</f>
        <v xml:space="preserve">3.2.5.3 Conlucrarea cu instituțiile de resort privind facilitarea serviciilor sociale, continue, copiilor care împlinesc vârsta majoratului. (4.3.10) </v>
      </c>
      <c r="D63" s="66">
        <f>'3.2.5.3'!G64</f>
        <v>5450000</v>
      </c>
      <c r="E63" s="66">
        <f>'3.2.5.3'!H64</f>
        <v>5450000</v>
      </c>
      <c r="F63" s="66">
        <f>'3.2.5.3'!I64</f>
        <v>0</v>
      </c>
      <c r="G63" s="66">
        <f>'3.2.5.3'!J64</f>
        <v>0</v>
      </c>
      <c r="H63" s="66">
        <f>'3.2.5.3'!K64</f>
        <v>1090000</v>
      </c>
      <c r="I63" s="66">
        <f>'3.2.5.3'!L64</f>
        <v>1090000</v>
      </c>
      <c r="J63" s="66">
        <f>'3.2.5.3'!M64</f>
        <v>0</v>
      </c>
      <c r="K63" s="66">
        <f>'3.2.5.3'!N64</f>
        <v>0</v>
      </c>
      <c r="L63" s="66">
        <f>'3.2.5.3'!O64</f>
        <v>1090000</v>
      </c>
      <c r="M63" s="66">
        <f>'3.2.5.3'!P64</f>
        <v>0</v>
      </c>
      <c r="N63" s="66">
        <f>'3.2.5.3'!Q64</f>
        <v>0</v>
      </c>
      <c r="O63" s="66">
        <f>'3.2.5.3'!R64</f>
        <v>0</v>
      </c>
      <c r="P63" s="66">
        <f>'3.2.5.3'!S64</f>
        <v>1090000</v>
      </c>
      <c r="Q63" s="66">
        <f>'3.2.5.3'!T64</f>
        <v>1090000</v>
      </c>
      <c r="R63" s="66">
        <f>'3.2.5.3'!U64</f>
        <v>0</v>
      </c>
      <c r="S63" s="66">
        <f>'3.2.5.3'!V64</f>
        <v>0</v>
      </c>
      <c r="T63" s="66">
        <f>'3.2.5.3'!W64</f>
        <v>1090000</v>
      </c>
      <c r="U63" s="66">
        <f>'3.2.5.3'!X64</f>
        <v>1090000</v>
      </c>
      <c r="V63" s="66">
        <f>'3.2.5.3'!Y64</f>
        <v>0</v>
      </c>
      <c r="W63" s="66">
        <f>'3.2.5.3'!Z64</f>
        <v>0</v>
      </c>
      <c r="X63" s="66">
        <f>'3.2.5.3'!AA64</f>
        <v>1090000</v>
      </c>
      <c r="Y63" s="66">
        <f>'3.2.5.3'!AB64</f>
        <v>1090000</v>
      </c>
      <c r="Z63" s="66">
        <f>'3.2.5.3'!AC64</f>
        <v>0</v>
      </c>
      <c r="AA63" s="66">
        <f>'3.2.5.3'!AD64</f>
        <v>0</v>
      </c>
      <c r="AB63" s="43"/>
    </row>
    <row r="64" spans="1:28" s="88" customFormat="1" ht="37.5" customHeight="1" x14ac:dyDescent="0.2">
      <c r="A64" s="25"/>
      <c r="B64" s="88" t="s">
        <v>224</v>
      </c>
      <c r="C64" s="31" t="str">
        <f>'3.2.5.4'!B6</f>
        <v xml:space="preserve">3.2.5.4 Crearea și dezvoltarea serviciilor de: a) asistență personală, b) de casă comunitară și centrul de plasament, c) de locuință protejată pentru copii cu dizabilități (inclusiv de vîrstă 12-17 ani) și d) asistență psihologică victimelor de violență (telepsihlogie) </v>
      </c>
      <c r="D64" s="66">
        <f>'3.2.5.4'!G72</f>
        <v>5051333.333333334</v>
      </c>
      <c r="E64" s="66">
        <f>'3.2.5.4'!H72</f>
        <v>5051333.333333334</v>
      </c>
      <c r="F64" s="66">
        <f>'3.2.5.4'!I72</f>
        <v>0</v>
      </c>
      <c r="G64" s="66">
        <f>'3.2.5.4'!J72</f>
        <v>0</v>
      </c>
      <c r="H64" s="66">
        <f>'3.2.5.4'!K72</f>
        <v>0</v>
      </c>
      <c r="I64" s="66">
        <f>'3.2.5.4'!L72</f>
        <v>0</v>
      </c>
      <c r="J64" s="66">
        <f>'3.2.5.4'!M72</f>
        <v>0</v>
      </c>
      <c r="K64" s="66">
        <f>'3.2.5.4'!N72</f>
        <v>0</v>
      </c>
      <c r="L64" s="66">
        <f>'3.2.5.4'!O72</f>
        <v>0</v>
      </c>
      <c r="M64" s="66">
        <f>'3.2.5.4'!P72</f>
        <v>0</v>
      </c>
      <c r="N64" s="66">
        <f>'3.2.5.4'!Q72</f>
        <v>0</v>
      </c>
      <c r="O64" s="66">
        <f>'3.2.5.4'!R72</f>
        <v>0</v>
      </c>
      <c r="P64" s="66">
        <f>'3.2.5.4'!S72</f>
        <v>0</v>
      </c>
      <c r="Q64" s="66">
        <f>'3.2.5.4'!T72</f>
        <v>0</v>
      </c>
      <c r="R64" s="66">
        <f>'3.2.5.4'!U72</f>
        <v>0</v>
      </c>
      <c r="S64" s="66">
        <f>'3.2.5.4'!V72</f>
        <v>0</v>
      </c>
      <c r="T64" s="66">
        <f>'3.2.5.4'!W72</f>
        <v>7765666.666666667</v>
      </c>
      <c r="U64" s="66">
        <f>'3.2.5.4'!X72</f>
        <v>7865666.666666667</v>
      </c>
      <c r="V64" s="66">
        <f>'3.2.5.4'!Y72</f>
        <v>0</v>
      </c>
      <c r="W64" s="66">
        <f>'3.2.5.4'!Z72</f>
        <v>0</v>
      </c>
      <c r="X64" s="66">
        <f>'3.2.5.4'!AA72</f>
        <v>7765666.666666667</v>
      </c>
      <c r="Y64" s="66">
        <f>'3.2.5.4'!AB72</f>
        <v>7865666.666666667</v>
      </c>
      <c r="Z64" s="66">
        <f>'3.2.5.4'!AC72</f>
        <v>0</v>
      </c>
      <c r="AA64" s="66">
        <f>'3.2.5.4'!AD72</f>
        <v>0</v>
      </c>
      <c r="AB64" s="43"/>
    </row>
    <row r="65" spans="1:28" s="88" customFormat="1" ht="23.25" customHeight="1" x14ac:dyDescent="0.2">
      <c r="A65" s="25"/>
      <c r="B65" s="88" t="s">
        <v>225</v>
      </c>
      <c r="C65" s="31" t="str">
        <f>'3.2.5.5'!B6</f>
        <v>3.2.5.5 Extinderea și fortificarea Serviciului APP și CCTF prin crearea unui număr necesar conform cerințelor pentru cele mai vulnerabile categorii</v>
      </c>
      <c r="D65" s="66">
        <f>'3.2.5.5'!G65</f>
        <v>4002000</v>
      </c>
      <c r="E65" s="66">
        <f>'3.2.5.5'!H65</f>
        <v>4002000</v>
      </c>
      <c r="F65" s="66">
        <f>'3.2.5.5'!I65</f>
        <v>0</v>
      </c>
      <c r="G65" s="66">
        <f>'3.2.5.5'!J65</f>
        <v>0</v>
      </c>
      <c r="H65" s="66">
        <f>'3.2.5.5'!K65</f>
        <v>0</v>
      </c>
      <c r="I65" s="66">
        <f>'3.2.5.5'!L65</f>
        <v>0</v>
      </c>
      <c r="J65" s="66">
        <f>'3.2.5.5'!M65</f>
        <v>0</v>
      </c>
      <c r="K65" s="66">
        <f>'3.2.5.5'!N65</f>
        <v>0</v>
      </c>
      <c r="L65" s="66">
        <f>'3.2.5.5'!O65</f>
        <v>0</v>
      </c>
      <c r="M65" s="66">
        <f>'3.2.5.5'!P65</f>
        <v>0</v>
      </c>
      <c r="N65" s="66">
        <f>'3.2.5.5'!Q65</f>
        <v>0</v>
      </c>
      <c r="O65" s="66">
        <f>'3.2.5.5'!R65</f>
        <v>0</v>
      </c>
      <c r="P65" s="66">
        <f>'3.2.5.5'!S65</f>
        <v>1284000</v>
      </c>
      <c r="Q65" s="66">
        <f>'3.2.5.5'!T65</f>
        <v>1334000</v>
      </c>
      <c r="R65" s="66">
        <f>'3.2.5.5'!U65</f>
        <v>0</v>
      </c>
      <c r="S65" s="66">
        <f>'3.2.5.5'!V65</f>
        <v>0</v>
      </c>
      <c r="T65" s="66">
        <f>'3.2.5.5'!W65</f>
        <v>1284000</v>
      </c>
      <c r="U65" s="66">
        <f>'3.2.5.5'!X65</f>
        <v>1334000</v>
      </c>
      <c r="V65" s="66">
        <f>'3.2.5.5'!Y65</f>
        <v>0</v>
      </c>
      <c r="W65" s="66">
        <f>'3.2.5.5'!Z65</f>
        <v>0</v>
      </c>
      <c r="X65" s="66">
        <f>'3.2.5.5'!AA65</f>
        <v>1284000</v>
      </c>
      <c r="Y65" s="66">
        <f>'3.2.5.5'!AB65</f>
        <v>1334000</v>
      </c>
      <c r="Z65" s="66">
        <f>'3.2.5.5'!AC65</f>
        <v>0</v>
      </c>
      <c r="AA65" s="66">
        <f>'3.2.5.5'!AD65</f>
        <v>0</v>
      </c>
      <c r="AB65" s="43"/>
    </row>
    <row r="66" spans="1:28" s="88" customFormat="1" ht="12.75" customHeight="1" x14ac:dyDescent="0.25">
      <c r="A66" s="25"/>
      <c r="B66" s="101" t="s">
        <v>227</v>
      </c>
      <c r="C66" s="31"/>
      <c r="D66" s="89">
        <f>D67+D72</f>
        <v>1214472.5</v>
      </c>
      <c r="E66" s="89">
        <f t="shared" ref="E66:AA66" si="10">E67+E72</f>
        <v>66972.5</v>
      </c>
      <c r="F66" s="89">
        <f t="shared" si="10"/>
        <v>0</v>
      </c>
      <c r="G66" s="89">
        <f t="shared" si="10"/>
        <v>1147500</v>
      </c>
      <c r="H66" s="89">
        <f t="shared" si="10"/>
        <v>0</v>
      </c>
      <c r="I66" s="89">
        <f t="shared" si="10"/>
        <v>0</v>
      </c>
      <c r="J66" s="89">
        <f t="shared" si="10"/>
        <v>0</v>
      </c>
      <c r="K66" s="89">
        <f t="shared" si="10"/>
        <v>0</v>
      </c>
      <c r="L66" s="89">
        <f t="shared" si="10"/>
        <v>875000</v>
      </c>
      <c r="M66" s="89">
        <f t="shared" si="10"/>
        <v>0</v>
      </c>
      <c r="N66" s="89">
        <f t="shared" si="10"/>
        <v>0</v>
      </c>
      <c r="O66" s="89">
        <f t="shared" si="10"/>
        <v>875000</v>
      </c>
      <c r="P66" s="89">
        <f t="shared" si="10"/>
        <v>187500</v>
      </c>
      <c r="Q66" s="89">
        <f t="shared" si="10"/>
        <v>37500</v>
      </c>
      <c r="R66" s="89">
        <f t="shared" si="10"/>
        <v>0</v>
      </c>
      <c r="S66" s="89">
        <f t="shared" si="10"/>
        <v>150000</v>
      </c>
      <c r="T66" s="89">
        <f t="shared" si="10"/>
        <v>29472.5</v>
      </c>
      <c r="U66" s="89">
        <f t="shared" si="10"/>
        <v>29472.5</v>
      </c>
      <c r="V66" s="89">
        <f t="shared" si="10"/>
        <v>0</v>
      </c>
      <c r="W66" s="89">
        <f t="shared" si="10"/>
        <v>0</v>
      </c>
      <c r="X66" s="89">
        <f t="shared" si="10"/>
        <v>122500</v>
      </c>
      <c r="Y66" s="89">
        <f t="shared" si="10"/>
        <v>0</v>
      </c>
      <c r="Z66" s="89">
        <f t="shared" si="10"/>
        <v>0</v>
      </c>
      <c r="AA66" s="89">
        <f t="shared" si="10"/>
        <v>122500</v>
      </c>
      <c r="AB66" s="43"/>
    </row>
    <row r="67" spans="1:28" s="88" customFormat="1" ht="12.75" customHeight="1" x14ac:dyDescent="0.2">
      <c r="A67" s="25"/>
      <c r="B67" s="124" t="s">
        <v>192</v>
      </c>
      <c r="C67" s="31"/>
      <c r="D67" s="128">
        <f>SUM(D68:D71)</f>
        <v>1101972.5</v>
      </c>
      <c r="E67" s="128">
        <f t="shared" ref="E67:AA67" si="11">SUM(E68:E71)</f>
        <v>29472.5</v>
      </c>
      <c r="F67" s="128">
        <f t="shared" si="11"/>
        <v>0</v>
      </c>
      <c r="G67" s="128">
        <f t="shared" si="11"/>
        <v>1072500</v>
      </c>
      <c r="H67" s="128">
        <f t="shared" si="11"/>
        <v>0</v>
      </c>
      <c r="I67" s="128">
        <f t="shared" si="11"/>
        <v>0</v>
      </c>
      <c r="J67" s="128">
        <f t="shared" si="11"/>
        <v>0</v>
      </c>
      <c r="K67" s="128">
        <f t="shared" si="11"/>
        <v>0</v>
      </c>
      <c r="L67" s="128">
        <f t="shared" si="11"/>
        <v>825000</v>
      </c>
      <c r="M67" s="128">
        <f t="shared" si="11"/>
        <v>0</v>
      </c>
      <c r="N67" s="128">
        <f t="shared" si="11"/>
        <v>0</v>
      </c>
      <c r="O67" s="128">
        <f t="shared" si="11"/>
        <v>825000</v>
      </c>
      <c r="P67" s="128">
        <f t="shared" si="11"/>
        <v>125000</v>
      </c>
      <c r="Q67" s="128">
        <f t="shared" si="11"/>
        <v>0</v>
      </c>
      <c r="R67" s="128">
        <f t="shared" si="11"/>
        <v>0</v>
      </c>
      <c r="S67" s="128">
        <f t="shared" si="11"/>
        <v>125000</v>
      </c>
      <c r="T67" s="128">
        <f t="shared" si="11"/>
        <v>29472.5</v>
      </c>
      <c r="U67" s="128">
        <f t="shared" si="11"/>
        <v>29472.5</v>
      </c>
      <c r="V67" s="128">
        <f t="shared" si="11"/>
        <v>0</v>
      </c>
      <c r="W67" s="128">
        <f t="shared" si="11"/>
        <v>0</v>
      </c>
      <c r="X67" s="128">
        <f t="shared" si="11"/>
        <v>122500</v>
      </c>
      <c r="Y67" s="128">
        <f t="shared" si="11"/>
        <v>0</v>
      </c>
      <c r="Z67" s="128">
        <f t="shared" si="11"/>
        <v>0</v>
      </c>
      <c r="AA67" s="128">
        <f t="shared" si="11"/>
        <v>122500</v>
      </c>
      <c r="AB67" s="43"/>
    </row>
    <row r="68" spans="1:28" s="88" customFormat="1" ht="24.75" customHeight="1" x14ac:dyDescent="0.2">
      <c r="A68" s="25"/>
      <c r="B68" s="88" t="s">
        <v>63</v>
      </c>
      <c r="C68" s="31" t="str">
        <f>'3.3.1.1'!B6</f>
        <v>3.3.1.1 Evaluarea necesităților și elaborarea propunerilor în baza practicilor pozitive inclusiv din mun. Chișinău (inclusiv estimarea costurilor)</v>
      </c>
      <c r="D68" s="66">
        <f>'3.3.1.1'!G64</f>
        <v>75000</v>
      </c>
      <c r="E68" s="66">
        <f>'3.3.1.1'!H64</f>
        <v>0</v>
      </c>
      <c r="F68" s="66">
        <f>'3.3.1.1'!I64</f>
        <v>0</v>
      </c>
      <c r="G68" s="66">
        <f>'3.3.1.1'!J64</f>
        <v>75000</v>
      </c>
      <c r="H68" s="66">
        <f>'3.3.1.1'!K64</f>
        <v>0</v>
      </c>
      <c r="I68" s="66">
        <f>'3.3.1.1'!L64</f>
        <v>0</v>
      </c>
      <c r="J68" s="66">
        <f>'3.3.1.1'!M64</f>
        <v>0</v>
      </c>
      <c r="K68" s="66">
        <f>'3.3.1.1'!N64</f>
        <v>0</v>
      </c>
      <c r="L68" s="66">
        <f>'3.3.1.1'!O64</f>
        <v>75000</v>
      </c>
      <c r="M68" s="66">
        <f>'3.3.1.1'!P64</f>
        <v>0</v>
      </c>
      <c r="N68" s="66">
        <f>'3.3.1.1'!Q64</f>
        <v>0</v>
      </c>
      <c r="O68" s="66">
        <f>'3.3.1.1'!R64</f>
        <v>75000</v>
      </c>
      <c r="P68" s="66">
        <f>'3.3.1.1'!S64</f>
        <v>0</v>
      </c>
      <c r="Q68" s="66">
        <f>'3.3.1.1'!T64</f>
        <v>0</v>
      </c>
      <c r="R68" s="66">
        <f>'3.3.1.1'!U64</f>
        <v>0</v>
      </c>
      <c r="S68" s="66">
        <f>'3.3.1.1'!V64</f>
        <v>0</v>
      </c>
      <c r="T68" s="66">
        <f>'3.3.1.1'!W64</f>
        <v>0</v>
      </c>
      <c r="U68" s="66">
        <f>'3.3.1.1'!X64</f>
        <v>0</v>
      </c>
      <c r="V68" s="66">
        <f>'3.3.1.1'!Y64</f>
        <v>0</v>
      </c>
      <c r="W68" s="66">
        <f>'3.3.1.1'!Z64</f>
        <v>0</v>
      </c>
      <c r="X68" s="66">
        <f>'3.3.1.1'!AA64</f>
        <v>0</v>
      </c>
      <c r="Y68" s="66">
        <f>'3.3.1.1'!AB64</f>
        <v>0</v>
      </c>
      <c r="Z68" s="66">
        <f>'3.3.1.1'!AC64</f>
        <v>0</v>
      </c>
      <c r="AA68" s="66">
        <f>'3.3.1.1'!AD64</f>
        <v>0</v>
      </c>
      <c r="AB68" s="43"/>
    </row>
    <row r="69" spans="1:28" s="88" customFormat="1" ht="45.75" customHeight="1" x14ac:dyDescent="0.2">
      <c r="A69" s="25"/>
      <c r="B69" s="88" t="s">
        <v>64</v>
      </c>
      <c r="C69" s="31" t="str">
        <f>'3.3.1.2'!B6</f>
        <v>3.3.1.2 Pilotarea programei de viața independentă pentru fiecare forma actuală de îngrijire alternativă (în cadrul Casa comunitară, locuința socială, Centrul pentru copii, adolescenți și familie)</v>
      </c>
      <c r="D69" s="66">
        <f>'3.3.1.2'!G64</f>
        <v>750000</v>
      </c>
      <c r="E69" s="66">
        <f>'3.3.1.2'!H64</f>
        <v>0</v>
      </c>
      <c r="F69" s="66">
        <f>'3.3.1.2'!I64</f>
        <v>0</v>
      </c>
      <c r="G69" s="66">
        <f>'3.3.1.2'!J64</f>
        <v>750000</v>
      </c>
      <c r="H69" s="66">
        <f>'3.3.1.2'!K64</f>
        <v>0</v>
      </c>
      <c r="I69" s="66">
        <f>'3.3.1.2'!L64</f>
        <v>0</v>
      </c>
      <c r="J69" s="66">
        <f>'3.3.1.2'!M64</f>
        <v>0</v>
      </c>
      <c r="K69" s="66">
        <f>'3.3.1.2'!N64</f>
        <v>0</v>
      </c>
      <c r="L69" s="66">
        <f>'3.3.1.2'!O64</f>
        <v>750000</v>
      </c>
      <c r="M69" s="66">
        <f>'3.3.1.2'!P64</f>
        <v>0</v>
      </c>
      <c r="N69" s="66">
        <f>'3.3.1.2'!Q64</f>
        <v>0</v>
      </c>
      <c r="O69" s="66">
        <f>'3.3.1.2'!R64</f>
        <v>750000</v>
      </c>
      <c r="P69" s="66">
        <f>'3.3.1.2'!S64</f>
        <v>0</v>
      </c>
      <c r="Q69" s="66">
        <f>'3.3.1.2'!T64</f>
        <v>0</v>
      </c>
      <c r="R69" s="66">
        <f>'3.3.1.2'!U64</f>
        <v>0</v>
      </c>
      <c r="S69" s="66">
        <f>'3.3.1.2'!V64</f>
        <v>0</v>
      </c>
      <c r="T69" s="66">
        <f>'3.3.1.2'!W64</f>
        <v>0</v>
      </c>
      <c r="U69" s="66">
        <f>'3.3.1.2'!X64</f>
        <v>0</v>
      </c>
      <c r="V69" s="66">
        <f>'3.3.1.2'!Y64</f>
        <v>0</v>
      </c>
      <c r="W69" s="66">
        <f>'3.3.1.2'!Z64</f>
        <v>0</v>
      </c>
      <c r="X69" s="66">
        <f>'3.3.1.2'!AA64</f>
        <v>0</v>
      </c>
      <c r="Y69" s="66">
        <f>'3.3.1.2'!AB64</f>
        <v>0</v>
      </c>
      <c r="Z69" s="66">
        <f>'3.3.1.2'!AC64</f>
        <v>0</v>
      </c>
      <c r="AA69" s="66">
        <f>'3.3.1.2'!AD64</f>
        <v>0</v>
      </c>
      <c r="AB69" s="43"/>
    </row>
    <row r="70" spans="1:28" s="88" customFormat="1" ht="28.5" customHeight="1" x14ac:dyDescent="0.2">
      <c r="A70" s="25"/>
      <c r="B70" s="88" t="s">
        <v>65</v>
      </c>
      <c r="C70" s="31" t="str">
        <f>'3.3.1.3'!B6</f>
        <v>3.3.1.3 Instruirea implicați în îngrijirea alternativă, oferirea suportului metodologic pentru implementare, inclusiv adaptări necesare</v>
      </c>
      <c r="D70" s="66">
        <f>'3.3.1.3'!G64</f>
        <v>147410</v>
      </c>
      <c r="E70" s="66">
        <f>'3.3.1.3'!H64</f>
        <v>22410</v>
      </c>
      <c r="F70" s="66">
        <f>'3.3.1.3'!I64</f>
        <v>0</v>
      </c>
      <c r="G70" s="66">
        <f>'3.3.1.3'!J64</f>
        <v>125000</v>
      </c>
      <c r="H70" s="66">
        <f>'3.3.1.3'!K64</f>
        <v>0</v>
      </c>
      <c r="I70" s="66">
        <f>'3.3.1.3'!L64</f>
        <v>0</v>
      </c>
      <c r="J70" s="66">
        <f>'3.3.1.3'!M64</f>
        <v>0</v>
      </c>
      <c r="K70" s="66">
        <f>'3.3.1.3'!N64</f>
        <v>0</v>
      </c>
      <c r="L70" s="66">
        <f>'3.3.1.3'!O64</f>
        <v>0</v>
      </c>
      <c r="M70" s="66">
        <f>'3.3.1.3'!P64</f>
        <v>0</v>
      </c>
      <c r="N70" s="66">
        <f>'3.3.1.3'!Q64</f>
        <v>0</v>
      </c>
      <c r="O70" s="66">
        <f>'3.3.1.3'!R64</f>
        <v>0</v>
      </c>
      <c r="P70" s="66">
        <f>'3.3.1.3'!S64</f>
        <v>125000</v>
      </c>
      <c r="Q70" s="66">
        <f>'3.3.1.3'!T64</f>
        <v>0</v>
      </c>
      <c r="R70" s="66">
        <f>'3.3.1.3'!U64</f>
        <v>0</v>
      </c>
      <c r="S70" s="66">
        <f>'3.3.1.3'!V64</f>
        <v>125000</v>
      </c>
      <c r="T70" s="66">
        <f>'3.3.1.3'!W64</f>
        <v>22410</v>
      </c>
      <c r="U70" s="66">
        <f>'3.3.1.3'!X64</f>
        <v>22410</v>
      </c>
      <c r="V70" s="66">
        <f>'3.3.1.3'!Y64</f>
        <v>0</v>
      </c>
      <c r="W70" s="66">
        <f>'3.3.1.3'!Z64</f>
        <v>0</v>
      </c>
      <c r="X70" s="66">
        <f>'3.3.1.3'!AA64</f>
        <v>0</v>
      </c>
      <c r="Y70" s="66">
        <f>'3.3.1.3'!AB64</f>
        <v>0</v>
      </c>
      <c r="Z70" s="66">
        <f>'3.3.1.3'!AC64</f>
        <v>0</v>
      </c>
      <c r="AA70" s="66">
        <f>'3.3.1.3'!AD64</f>
        <v>0</v>
      </c>
      <c r="AB70" s="43"/>
    </row>
    <row r="71" spans="1:28" s="88" customFormat="1" ht="32.25" customHeight="1" x14ac:dyDescent="0.2">
      <c r="A71" s="25"/>
      <c r="B71" s="88" t="s">
        <v>230</v>
      </c>
      <c r="C71" s="31" t="str">
        <f>'3.3.1.4'!B6</f>
        <v xml:space="preserve">3.3.1.4 Monitorizarea implementării programului de viață independentă în diferite forme de realizare </v>
      </c>
      <c r="D71" s="66">
        <f>'3.3.1.4'!G64</f>
        <v>129562.5</v>
      </c>
      <c r="E71" s="66">
        <f>'3.3.1.4'!H64</f>
        <v>7062.5</v>
      </c>
      <c r="F71" s="66">
        <f>'3.3.1.4'!I64</f>
        <v>0</v>
      </c>
      <c r="G71" s="66">
        <f>'3.3.1.4'!J64</f>
        <v>122500</v>
      </c>
      <c r="H71" s="66">
        <f>'3.3.1.4'!K64</f>
        <v>0</v>
      </c>
      <c r="I71" s="66">
        <f>'3.3.1.4'!L64</f>
        <v>0</v>
      </c>
      <c r="J71" s="66">
        <f>'3.3.1.4'!M64</f>
        <v>0</v>
      </c>
      <c r="K71" s="66">
        <f>'3.3.1.4'!N64</f>
        <v>0</v>
      </c>
      <c r="L71" s="66">
        <f>'3.3.1.4'!O64</f>
        <v>0</v>
      </c>
      <c r="M71" s="66">
        <f>'3.3.1.4'!P64</f>
        <v>0</v>
      </c>
      <c r="N71" s="66">
        <f>'3.3.1.4'!Q64</f>
        <v>0</v>
      </c>
      <c r="O71" s="66">
        <f>'3.3.1.4'!R64</f>
        <v>0</v>
      </c>
      <c r="P71" s="66">
        <f>'3.3.1.4'!S64</f>
        <v>0</v>
      </c>
      <c r="Q71" s="66">
        <f>'3.3.1.4'!T64</f>
        <v>0</v>
      </c>
      <c r="R71" s="66">
        <f>'3.3.1.4'!U64</f>
        <v>0</v>
      </c>
      <c r="S71" s="66">
        <f>'3.3.1.4'!V64</f>
        <v>0</v>
      </c>
      <c r="T71" s="66">
        <f>'3.3.1.4'!W64</f>
        <v>7062.5</v>
      </c>
      <c r="U71" s="66">
        <f>'3.3.1.4'!X64</f>
        <v>7062.5</v>
      </c>
      <c r="V71" s="66">
        <f>'3.3.1.4'!Y64</f>
        <v>0</v>
      </c>
      <c r="W71" s="66">
        <f>'3.3.1.4'!Z64</f>
        <v>0</v>
      </c>
      <c r="X71" s="66">
        <f>'3.3.1.4'!AA64</f>
        <v>122500</v>
      </c>
      <c r="Y71" s="66">
        <f>'3.3.1.4'!AB64</f>
        <v>0</v>
      </c>
      <c r="Z71" s="66">
        <f>'3.3.1.4'!AC64</f>
        <v>0</v>
      </c>
      <c r="AA71" s="66">
        <f>'3.3.1.4'!AD64</f>
        <v>122500</v>
      </c>
      <c r="AB71" s="43"/>
    </row>
    <row r="72" spans="1:28" s="88" customFormat="1" ht="12.75" customHeight="1" x14ac:dyDescent="0.2">
      <c r="A72" s="25"/>
      <c r="B72" s="124" t="s">
        <v>199</v>
      </c>
      <c r="C72" s="31"/>
      <c r="D72" s="128">
        <f>SUM(D73:D74)</f>
        <v>112500</v>
      </c>
      <c r="E72" s="128">
        <f t="shared" ref="E72:AA72" si="12">SUM(E73:E74)</f>
        <v>37500</v>
      </c>
      <c r="F72" s="128">
        <f t="shared" si="12"/>
        <v>0</v>
      </c>
      <c r="G72" s="128">
        <f t="shared" si="12"/>
        <v>75000</v>
      </c>
      <c r="H72" s="128">
        <f t="shared" si="12"/>
        <v>0</v>
      </c>
      <c r="I72" s="128">
        <f t="shared" si="12"/>
        <v>0</v>
      </c>
      <c r="J72" s="128">
        <f t="shared" si="12"/>
        <v>0</v>
      </c>
      <c r="K72" s="128">
        <f t="shared" si="12"/>
        <v>0</v>
      </c>
      <c r="L72" s="128">
        <f t="shared" si="12"/>
        <v>50000</v>
      </c>
      <c r="M72" s="128">
        <f t="shared" si="12"/>
        <v>0</v>
      </c>
      <c r="N72" s="128">
        <f t="shared" si="12"/>
        <v>0</v>
      </c>
      <c r="O72" s="128">
        <f t="shared" si="12"/>
        <v>50000</v>
      </c>
      <c r="P72" s="128">
        <f t="shared" si="12"/>
        <v>62500</v>
      </c>
      <c r="Q72" s="128">
        <f t="shared" si="12"/>
        <v>37500</v>
      </c>
      <c r="R72" s="128">
        <f t="shared" si="12"/>
        <v>0</v>
      </c>
      <c r="S72" s="128">
        <f t="shared" si="12"/>
        <v>25000</v>
      </c>
      <c r="T72" s="128">
        <f t="shared" si="12"/>
        <v>0</v>
      </c>
      <c r="U72" s="128">
        <f t="shared" si="12"/>
        <v>0</v>
      </c>
      <c r="V72" s="128">
        <f t="shared" si="12"/>
        <v>0</v>
      </c>
      <c r="W72" s="128">
        <f t="shared" si="12"/>
        <v>0</v>
      </c>
      <c r="X72" s="128">
        <f t="shared" si="12"/>
        <v>0</v>
      </c>
      <c r="Y72" s="128">
        <f t="shared" si="12"/>
        <v>0</v>
      </c>
      <c r="Z72" s="128">
        <f t="shared" si="12"/>
        <v>0</v>
      </c>
      <c r="AA72" s="128">
        <f t="shared" si="12"/>
        <v>0</v>
      </c>
      <c r="AB72" s="43"/>
    </row>
    <row r="73" spans="1:28" s="88" customFormat="1" ht="33" customHeight="1" x14ac:dyDescent="0.2">
      <c r="A73" s="25"/>
      <c r="B73" s="88" t="s">
        <v>228</v>
      </c>
      <c r="C73" s="31" t="str">
        <f>'3.3.2.1'!B6</f>
        <v>3.3.2.1 Adoptarea deciziei CMC privind implementarea programului de susținere a vieții independente (cu costuri, specializat, standarde de calitate)</v>
      </c>
      <c r="D73" s="66">
        <f>'3.3.2.1'!G64</f>
        <v>12500</v>
      </c>
      <c r="E73" s="66">
        <f>'3.3.2.1'!H64</f>
        <v>12500</v>
      </c>
      <c r="F73" s="66">
        <f>'3.3.2.1'!I64</f>
        <v>0</v>
      </c>
      <c r="G73" s="66">
        <f>'3.3.2.1'!J64</f>
        <v>0</v>
      </c>
      <c r="H73" s="66">
        <f>'3.3.2.1'!K64</f>
        <v>0</v>
      </c>
      <c r="I73" s="66">
        <f>'3.3.2.1'!L64</f>
        <v>0</v>
      </c>
      <c r="J73" s="66">
        <f>'3.3.2.1'!M64</f>
        <v>0</v>
      </c>
      <c r="K73" s="66">
        <f>'3.3.2.1'!N64</f>
        <v>0</v>
      </c>
      <c r="L73" s="66">
        <f>'3.3.2.1'!O64</f>
        <v>0</v>
      </c>
      <c r="M73" s="66">
        <f>'3.3.2.1'!P64</f>
        <v>0</v>
      </c>
      <c r="N73" s="66">
        <f>'3.3.2.1'!Q64</f>
        <v>0</v>
      </c>
      <c r="O73" s="66">
        <f>'3.3.2.1'!R64</f>
        <v>0</v>
      </c>
      <c r="P73" s="66">
        <f>'3.3.2.1'!S64</f>
        <v>12500</v>
      </c>
      <c r="Q73" s="66">
        <f>'3.3.2.1'!T64</f>
        <v>12500</v>
      </c>
      <c r="R73" s="66">
        <f>'3.3.2.1'!U64</f>
        <v>0</v>
      </c>
      <c r="S73" s="66">
        <f>'3.3.2.1'!V64</f>
        <v>0</v>
      </c>
      <c r="T73" s="66">
        <f>'3.3.2.1'!W64</f>
        <v>0</v>
      </c>
      <c r="U73" s="66">
        <f>'3.3.2.1'!X64</f>
        <v>0</v>
      </c>
      <c r="V73" s="66">
        <f>'3.3.2.1'!Y64</f>
        <v>0</v>
      </c>
      <c r="W73" s="66">
        <f>'3.3.2.1'!Z64</f>
        <v>0</v>
      </c>
      <c r="X73" s="66">
        <f>'3.3.2.1'!AA64</f>
        <v>0</v>
      </c>
      <c r="Y73" s="66">
        <f>'3.3.2.1'!AB64</f>
        <v>0</v>
      </c>
      <c r="Z73" s="66">
        <f>'3.3.2.1'!AC64</f>
        <v>0</v>
      </c>
      <c r="AA73" s="66">
        <f>'3.3.2.1'!AD64</f>
        <v>0</v>
      </c>
      <c r="AB73" s="43"/>
    </row>
    <row r="74" spans="1:28" s="88" customFormat="1" ht="22.5" customHeight="1" x14ac:dyDescent="0.2">
      <c r="A74" s="25"/>
      <c r="B74" s="88" t="s">
        <v>229</v>
      </c>
      <c r="C74" s="31" t="str">
        <f>'3.3.2.2'!B6</f>
        <v>3.3.2.2 Elaborarea modulului din sistemul e-management de caz privind beneficiarii</v>
      </c>
      <c r="D74" s="66">
        <f>'3.3.2.2'!G64</f>
        <v>100000</v>
      </c>
      <c r="E74" s="66">
        <f>'3.3.2.2'!H64</f>
        <v>25000</v>
      </c>
      <c r="F74" s="66">
        <f>'3.3.2.2'!I64</f>
        <v>0</v>
      </c>
      <c r="G74" s="66">
        <f>'3.3.2.2'!J64</f>
        <v>75000</v>
      </c>
      <c r="H74" s="66">
        <f>'3.3.2.2'!K64</f>
        <v>0</v>
      </c>
      <c r="I74" s="66">
        <f>'3.3.2.2'!L64</f>
        <v>0</v>
      </c>
      <c r="J74" s="66">
        <f>'3.3.2.2'!M64</f>
        <v>0</v>
      </c>
      <c r="K74" s="66">
        <f>'3.3.2.2'!N64</f>
        <v>0</v>
      </c>
      <c r="L74" s="66">
        <f>'3.3.2.2'!O64</f>
        <v>50000</v>
      </c>
      <c r="M74" s="66">
        <f>'3.3.2.2'!P64</f>
        <v>0</v>
      </c>
      <c r="N74" s="66">
        <f>'3.3.2.2'!Q64</f>
        <v>0</v>
      </c>
      <c r="O74" s="66">
        <f>'3.3.2.2'!R64</f>
        <v>50000</v>
      </c>
      <c r="P74" s="66">
        <f>'3.3.2.2'!S64</f>
        <v>50000</v>
      </c>
      <c r="Q74" s="66">
        <f>'3.3.2.2'!T64</f>
        <v>25000</v>
      </c>
      <c r="R74" s="66">
        <f>'3.3.2.2'!U64</f>
        <v>0</v>
      </c>
      <c r="S74" s="66">
        <f>'3.3.2.2'!V64</f>
        <v>25000</v>
      </c>
      <c r="T74" s="66">
        <f>'3.3.2.2'!W64</f>
        <v>0</v>
      </c>
      <c r="U74" s="66">
        <f>'3.3.2.2'!X64</f>
        <v>0</v>
      </c>
      <c r="V74" s="66">
        <f>'3.3.2.2'!Y64</f>
        <v>0</v>
      </c>
      <c r="W74" s="66">
        <f>'3.3.2.2'!Z64</f>
        <v>0</v>
      </c>
      <c r="X74" s="66">
        <f>'3.3.2.2'!AA64</f>
        <v>0</v>
      </c>
      <c r="Y74" s="66">
        <f>'3.3.2.2'!AB64</f>
        <v>0</v>
      </c>
      <c r="Z74" s="66">
        <f>'3.3.2.2'!AC64</f>
        <v>0</v>
      </c>
      <c r="AA74" s="66">
        <f>'3.3.2.2'!AD64</f>
        <v>0</v>
      </c>
      <c r="AB74" s="43"/>
    </row>
    <row r="75" spans="1:28" s="88" customFormat="1" ht="15.75" customHeight="1" thickBot="1" x14ac:dyDescent="0.25">
      <c r="A75" s="25"/>
      <c r="B75" s="76"/>
      <c r="C75" s="31"/>
      <c r="D75" s="67"/>
      <c r="E75" s="66"/>
      <c r="F75" s="66"/>
      <c r="G75" s="107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43"/>
    </row>
    <row r="76" spans="1:28" s="88" customFormat="1" ht="22.5" customHeight="1" thickBot="1" x14ac:dyDescent="0.25">
      <c r="A76" s="160" t="s">
        <v>226</v>
      </c>
      <c r="B76" s="161"/>
      <c r="C76" s="161"/>
      <c r="D76" s="109">
        <f>D66+D34+D6</f>
        <v>163685518.33333334</v>
      </c>
      <c r="E76" s="109">
        <f t="shared" ref="E76:AA76" si="13">E66+E34+E6</f>
        <v>94728415.833333343</v>
      </c>
      <c r="F76" s="109">
        <f t="shared" si="13"/>
        <v>66221000</v>
      </c>
      <c r="G76" s="109">
        <f t="shared" si="13"/>
        <v>2736102.5</v>
      </c>
      <c r="H76" s="109">
        <f t="shared" si="13"/>
        <v>16770600</v>
      </c>
      <c r="I76" s="109">
        <f t="shared" si="13"/>
        <v>3406200</v>
      </c>
      <c r="J76" s="109">
        <f t="shared" si="13"/>
        <v>13244200</v>
      </c>
      <c r="K76" s="109">
        <f t="shared" si="13"/>
        <v>128000</v>
      </c>
      <c r="L76" s="109">
        <f t="shared" si="13"/>
        <v>25477050</v>
      </c>
      <c r="M76" s="109">
        <f t="shared" si="13"/>
        <v>154352.5</v>
      </c>
      <c r="N76" s="109">
        <f t="shared" si="13"/>
        <v>0</v>
      </c>
      <c r="O76" s="109">
        <f t="shared" si="13"/>
        <v>2010602.5</v>
      </c>
      <c r="P76" s="109">
        <f t="shared" si="13"/>
        <v>36593752.5</v>
      </c>
      <c r="Q76" s="109">
        <f t="shared" si="13"/>
        <v>22924552.5</v>
      </c>
      <c r="R76" s="109">
        <f t="shared" si="13"/>
        <v>13244200</v>
      </c>
      <c r="S76" s="109">
        <f t="shared" si="13"/>
        <v>475000</v>
      </c>
      <c r="T76" s="109">
        <f t="shared" si="13"/>
        <v>44163891.666666672</v>
      </c>
      <c r="U76" s="109">
        <f t="shared" si="13"/>
        <v>31069691.666666668</v>
      </c>
      <c r="V76" s="109">
        <f t="shared" si="13"/>
        <v>13244200</v>
      </c>
      <c r="W76" s="109">
        <f t="shared" si="13"/>
        <v>0</v>
      </c>
      <c r="X76" s="109">
        <f t="shared" si="13"/>
        <v>44256919.166666672</v>
      </c>
      <c r="Y76" s="109">
        <f t="shared" si="13"/>
        <v>31040219.166666668</v>
      </c>
      <c r="Z76" s="109">
        <f t="shared" si="13"/>
        <v>13244200</v>
      </c>
      <c r="AA76" s="109">
        <f t="shared" si="13"/>
        <v>122500</v>
      </c>
      <c r="AB76" s="44"/>
    </row>
    <row r="77" spans="1:28" s="88" customFormat="1" ht="12" x14ac:dyDescent="0.2">
      <c r="B77" s="90"/>
      <c r="C77" s="86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</row>
  </sheetData>
  <mergeCells count="12">
    <mergeCell ref="AB2:AB4"/>
    <mergeCell ref="A76:C76"/>
    <mergeCell ref="A2:A4"/>
    <mergeCell ref="C2:C4"/>
    <mergeCell ref="B2:B4"/>
    <mergeCell ref="H3:K3"/>
    <mergeCell ref="L3:O3"/>
    <mergeCell ref="P3:S3"/>
    <mergeCell ref="T3:W3"/>
    <mergeCell ref="X3:AA3"/>
    <mergeCell ref="D3:G3"/>
    <mergeCell ref="D2:AA2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P50" sqref="P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165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500</v>
      </c>
      <c r="E49">
        <f>3*15</f>
        <v>45</v>
      </c>
      <c r="F49" s="53">
        <f>D49*E49</f>
        <v>22500</v>
      </c>
      <c r="G49" s="116">
        <f>SUM(H49:J49)</f>
        <v>22500</v>
      </c>
      <c r="H49" s="117">
        <f>L49+P49+T49+X49+AB49</f>
        <v>22500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22500</v>
      </c>
      <c r="P49" s="127">
        <f>F49</f>
        <v>22500</v>
      </c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22500</v>
      </c>
      <c r="G64" s="120">
        <f t="shared" ref="G64:I64" si="12">SUM(G49:G62)</f>
        <v>22500</v>
      </c>
      <c r="H64" s="120">
        <f t="shared" si="12"/>
        <v>22500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22500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6" spans="2:6" x14ac:dyDescent="0.25">
      <c r="B66" t="s">
        <v>323</v>
      </c>
    </row>
    <row r="67" spans="2:6" x14ac:dyDescent="0.25">
      <c r="B67" t="s">
        <v>324</v>
      </c>
      <c r="F67" s="14"/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X70" sqref="X7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166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370</v>
      </c>
      <c r="C49" s="5" t="s">
        <v>0</v>
      </c>
      <c r="D49" s="7">
        <v>2500</v>
      </c>
      <c r="E49">
        <f>4*4*2</f>
        <v>32</v>
      </c>
      <c r="F49" s="53">
        <f>D49*E49</f>
        <v>80000</v>
      </c>
      <c r="G49" s="116">
        <f>SUM(H49:J49)</f>
        <v>80000</v>
      </c>
      <c r="H49" s="117">
        <f>L49+P49+T49+X49+AB49</f>
        <v>80000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0</v>
      </c>
      <c r="L49" s="50"/>
      <c r="M49" s="50"/>
      <c r="N49" s="64"/>
      <c r="O49" s="56">
        <f>SUM(P49:R49)</f>
        <v>20000</v>
      </c>
      <c r="P49" s="50">
        <f>F49/4</f>
        <v>20000</v>
      </c>
      <c r="Q49" s="50"/>
      <c r="R49" s="64"/>
      <c r="S49" s="56">
        <f>SUM(T49:V49)</f>
        <v>20000</v>
      </c>
      <c r="T49" s="50">
        <f>F49/4</f>
        <v>20000</v>
      </c>
      <c r="U49" s="51"/>
      <c r="V49" s="58"/>
      <c r="W49" s="56">
        <f>SUM(X49:Z49)</f>
        <v>20000</v>
      </c>
      <c r="X49" s="50">
        <f>F49/4</f>
        <v>20000</v>
      </c>
      <c r="Y49" s="50"/>
      <c r="Z49" s="58"/>
      <c r="AA49" s="56">
        <f>SUM(AB49:AD49)</f>
        <v>20000</v>
      </c>
      <c r="AB49" s="50">
        <f>F49/4</f>
        <v>20000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0</v>
      </c>
      <c r="H52" s="117">
        <f t="shared" si="3"/>
        <v>0</v>
      </c>
      <c r="I52" s="117">
        <f t="shared" si="3"/>
        <v>0</v>
      </c>
      <c r="J52" s="118">
        <f t="shared" si="4"/>
        <v>0</v>
      </c>
      <c r="K52" s="56">
        <f t="shared" si="0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f>30*4*4</f>
        <v>480</v>
      </c>
      <c r="F58" s="53">
        <f>D58*E58</f>
        <v>24000</v>
      </c>
      <c r="G58" s="116">
        <f t="shared" si="2"/>
        <v>24000</v>
      </c>
      <c r="H58" s="117">
        <f t="shared" si="3"/>
        <v>24000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6000</v>
      </c>
      <c r="P58" s="50">
        <f>F58/4</f>
        <v>6000</v>
      </c>
      <c r="Q58" s="50"/>
      <c r="R58" s="64"/>
      <c r="S58" s="56">
        <f t="shared" si="5"/>
        <v>6000</v>
      </c>
      <c r="T58" s="50">
        <f>F58/4</f>
        <v>6000</v>
      </c>
      <c r="U58" s="51"/>
      <c r="V58" s="58"/>
      <c r="W58" s="56">
        <f t="shared" si="6"/>
        <v>6000</v>
      </c>
      <c r="X58" s="50">
        <f>F58/4</f>
        <v>6000</v>
      </c>
      <c r="Y58" s="50"/>
      <c r="Z58" s="58"/>
      <c r="AA58" s="56">
        <f t="shared" si="7"/>
        <v>6000</v>
      </c>
      <c r="AB58" s="50">
        <f>F58/4</f>
        <v>6000</v>
      </c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f>1*4*4</f>
        <v>16</v>
      </c>
      <c r="F59" s="53">
        <f t="shared" ref="F59:F62" si="10">D59*E59</f>
        <v>51600</v>
      </c>
      <c r="G59" s="116">
        <f t="shared" si="2"/>
        <v>51600</v>
      </c>
      <c r="H59" s="117">
        <f t="shared" si="3"/>
        <v>51600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>
        <f t="shared" ref="P59:P62" si="11">F59/4</f>
        <v>12900</v>
      </c>
      <c r="Q59" s="50"/>
      <c r="R59" s="64"/>
      <c r="S59" s="56">
        <f t="shared" si="5"/>
        <v>12900</v>
      </c>
      <c r="T59" s="50">
        <f t="shared" ref="T59:T62" si="12">F59/4</f>
        <v>12900</v>
      </c>
      <c r="U59" s="51"/>
      <c r="V59" s="58"/>
      <c r="W59" s="56">
        <f t="shared" si="6"/>
        <v>12900</v>
      </c>
      <c r="X59" s="50">
        <f t="shared" ref="X59:X62" si="13">F59/4</f>
        <v>12900</v>
      </c>
      <c r="Y59" s="50"/>
      <c r="Z59" s="58"/>
      <c r="AA59" s="56">
        <f t="shared" si="7"/>
        <v>12900</v>
      </c>
      <c r="AB59" s="50">
        <f t="shared" ref="AB59:AB62" si="14">F59/4</f>
        <v>12900</v>
      </c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f>1*4*4</f>
        <v>16</v>
      </c>
      <c r="F60" s="53">
        <f t="shared" si="10"/>
        <v>8600</v>
      </c>
      <c r="G60" s="116">
        <f t="shared" si="2"/>
        <v>8600</v>
      </c>
      <c r="H60" s="117">
        <f t="shared" si="3"/>
        <v>8600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>
        <f t="shared" si="11"/>
        <v>2150</v>
      </c>
      <c r="Q60" s="50"/>
      <c r="R60" s="64"/>
      <c r="S60" s="56">
        <f t="shared" si="5"/>
        <v>2150</v>
      </c>
      <c r="T60" s="50">
        <f t="shared" si="12"/>
        <v>2150</v>
      </c>
      <c r="U60" s="51"/>
      <c r="V60" s="58"/>
      <c r="W60" s="56">
        <f t="shared" si="6"/>
        <v>2150</v>
      </c>
      <c r="X60" s="50">
        <f t="shared" si="13"/>
        <v>2150</v>
      </c>
      <c r="Y60" s="50"/>
      <c r="Z60" s="58"/>
      <c r="AA60" s="56">
        <f t="shared" si="7"/>
        <v>2150</v>
      </c>
      <c r="AB60" s="50">
        <f t="shared" si="14"/>
        <v>2150</v>
      </c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f>30*4*4</f>
        <v>480</v>
      </c>
      <c r="F61" s="53">
        <f t="shared" si="10"/>
        <v>19200</v>
      </c>
      <c r="G61" s="116">
        <f t="shared" si="2"/>
        <v>19200</v>
      </c>
      <c r="H61" s="117">
        <f t="shared" si="3"/>
        <v>19200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>
        <f t="shared" si="11"/>
        <v>4800</v>
      </c>
      <c r="Q61" s="50"/>
      <c r="R61" s="64"/>
      <c r="S61" s="56">
        <f t="shared" si="5"/>
        <v>4800</v>
      </c>
      <c r="T61" s="50">
        <f t="shared" si="12"/>
        <v>4800</v>
      </c>
      <c r="U61" s="51"/>
      <c r="V61" s="58"/>
      <c r="W61" s="56">
        <f t="shared" si="6"/>
        <v>4800</v>
      </c>
      <c r="X61" s="50">
        <f t="shared" si="13"/>
        <v>4800</v>
      </c>
      <c r="Y61" s="50"/>
      <c r="Z61" s="58"/>
      <c r="AA61" s="56">
        <f t="shared" si="7"/>
        <v>4800</v>
      </c>
      <c r="AB61" s="50">
        <f t="shared" si="14"/>
        <v>4800</v>
      </c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480</v>
      </c>
      <c r="F62" s="53">
        <f t="shared" si="10"/>
        <v>9600</v>
      </c>
      <c r="G62" s="116">
        <f t="shared" si="2"/>
        <v>9600</v>
      </c>
      <c r="H62" s="117">
        <f t="shared" si="3"/>
        <v>9600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>
        <f t="shared" si="11"/>
        <v>2400</v>
      </c>
      <c r="Q62" s="50"/>
      <c r="R62" s="64"/>
      <c r="S62" s="56">
        <f t="shared" si="5"/>
        <v>2400</v>
      </c>
      <c r="T62" s="50">
        <f t="shared" si="12"/>
        <v>2400</v>
      </c>
      <c r="U62" s="51"/>
      <c r="V62" s="58"/>
      <c r="W62" s="56">
        <f t="shared" si="6"/>
        <v>2400</v>
      </c>
      <c r="X62" s="50">
        <f t="shared" si="13"/>
        <v>2400</v>
      </c>
      <c r="Y62" s="50"/>
      <c r="Z62" s="58"/>
      <c r="AA62" s="56">
        <f t="shared" si="7"/>
        <v>2400</v>
      </c>
      <c r="AB62" s="50">
        <f t="shared" si="14"/>
        <v>2400</v>
      </c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193000</v>
      </c>
      <c r="G64" s="120">
        <f t="shared" ref="G64:I64" si="15">SUM(G49:G62)</f>
        <v>193000</v>
      </c>
      <c r="H64" s="120">
        <f t="shared" si="15"/>
        <v>193000</v>
      </c>
      <c r="I64" s="120">
        <f t="shared" si="15"/>
        <v>0</v>
      </c>
      <c r="J64" s="120">
        <f>SUM(J49:J62)</f>
        <v>0</v>
      </c>
      <c r="K64" s="61">
        <f t="shared" ref="K64:M64" si="16">SUM(K49:K62)</f>
        <v>0</v>
      </c>
      <c r="L64" s="61">
        <f t="shared" si="16"/>
        <v>0</v>
      </c>
      <c r="M64" s="61">
        <f t="shared" si="16"/>
        <v>0</v>
      </c>
      <c r="N64" s="61">
        <f>SUM(N49:N62)</f>
        <v>0</v>
      </c>
      <c r="O64" s="62">
        <f>SUM(O49:O62)</f>
        <v>26000</v>
      </c>
      <c r="P64" s="63">
        <f>SUM(P49:P62)</f>
        <v>48250</v>
      </c>
      <c r="Q64" s="63"/>
      <c r="R64" s="65">
        <f>SUM(R49:R63)</f>
        <v>0</v>
      </c>
      <c r="S64" s="65">
        <f t="shared" ref="S64:AD64" si="17">SUM(S49:S63)</f>
        <v>48250</v>
      </c>
      <c r="T64" s="65">
        <f t="shared" si="17"/>
        <v>48250</v>
      </c>
      <c r="U64" s="65">
        <f t="shared" si="17"/>
        <v>0</v>
      </c>
      <c r="V64" s="65">
        <f t="shared" si="17"/>
        <v>0</v>
      </c>
      <c r="W64" s="65">
        <f t="shared" si="17"/>
        <v>48250</v>
      </c>
      <c r="X64" s="65">
        <f t="shared" si="17"/>
        <v>48250</v>
      </c>
      <c r="Y64" s="65">
        <f t="shared" si="17"/>
        <v>0</v>
      </c>
      <c r="Z64" s="65">
        <f t="shared" si="17"/>
        <v>0</v>
      </c>
      <c r="AA64" s="65">
        <f t="shared" si="17"/>
        <v>48250</v>
      </c>
      <c r="AB64" s="65">
        <f t="shared" si="17"/>
        <v>48250</v>
      </c>
      <c r="AC64" s="65">
        <f t="shared" si="17"/>
        <v>0</v>
      </c>
      <c r="AD64" s="65">
        <f t="shared" si="17"/>
        <v>0</v>
      </c>
    </row>
    <row r="67" spans="2:6" x14ac:dyDescent="0.25">
      <c r="B67" t="s">
        <v>325</v>
      </c>
      <c r="C67" s="4" t="s">
        <v>326</v>
      </c>
    </row>
    <row r="68" spans="2:6" x14ac:dyDescent="0.25">
      <c r="B68" t="s">
        <v>327</v>
      </c>
      <c r="F68" s="14"/>
    </row>
    <row r="69" spans="2:6" x14ac:dyDescent="0.25">
      <c r="B69" t="s">
        <v>328</v>
      </c>
      <c r="F69" s="14"/>
    </row>
    <row r="70" spans="2:6" x14ac:dyDescent="0.25">
      <c r="B70" t="s">
        <v>329</v>
      </c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0" sqref="AB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167</v>
      </c>
    </row>
    <row r="7" spans="2:4" x14ac:dyDescent="0.25">
      <c r="B7" s="123"/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384</v>
      </c>
      <c r="C49" s="5" t="s">
        <v>0</v>
      </c>
      <c r="D49" s="7">
        <f>2*50*2</f>
        <v>200</v>
      </c>
      <c r="E49">
        <f>200*2*5</f>
        <v>2000</v>
      </c>
      <c r="F49" s="53">
        <f>D49*E49</f>
        <v>400000</v>
      </c>
      <c r="G49" s="116">
        <f>SUM(H49:J49)</f>
        <v>400000</v>
      </c>
      <c r="H49" s="117">
        <f>L49+P49+T49+X49+AB49</f>
        <v>400000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80000</v>
      </c>
      <c r="L49" s="50">
        <f>F49/5</f>
        <v>80000</v>
      </c>
      <c r="M49" s="50"/>
      <c r="N49" s="64"/>
      <c r="O49" s="56">
        <f>SUM(P49:R49)</f>
        <v>80000</v>
      </c>
      <c r="P49" s="50">
        <f>F49/5</f>
        <v>80000</v>
      </c>
      <c r="Q49" s="50"/>
      <c r="R49" s="64"/>
      <c r="S49" s="56">
        <f>SUM(T49:V49)</f>
        <v>80000</v>
      </c>
      <c r="T49" s="50">
        <f>F49/5</f>
        <v>80000</v>
      </c>
      <c r="U49" s="51"/>
      <c r="V49" s="58"/>
      <c r="W49" s="56">
        <f>SUM(X49:Z49)</f>
        <v>80000</v>
      </c>
      <c r="X49" s="50">
        <f>F49/5</f>
        <v>80000</v>
      </c>
      <c r="Y49" s="50"/>
      <c r="Z49" s="58"/>
      <c r="AA49" s="56">
        <f>SUM(AB49:AD49)</f>
        <v>80000</v>
      </c>
      <c r="AB49" s="50">
        <f>F49/5</f>
        <v>80000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0</v>
      </c>
      <c r="H52" s="117">
        <f t="shared" si="3"/>
        <v>0</v>
      </c>
      <c r="I52" s="117">
        <f t="shared" si="3"/>
        <v>0</v>
      </c>
      <c r="J52" s="118">
        <f t="shared" si="4"/>
        <v>0</v>
      </c>
      <c r="K52" s="56">
        <f t="shared" si="0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400000</v>
      </c>
      <c r="G64" s="120">
        <f t="shared" ref="G64:I64" si="12">SUM(G49:G62)</f>
        <v>400000</v>
      </c>
      <c r="H64" s="120">
        <f t="shared" si="12"/>
        <v>400000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80000</v>
      </c>
      <c r="L64" s="61">
        <f t="shared" si="13"/>
        <v>80000</v>
      </c>
      <c r="M64" s="61">
        <f t="shared" si="13"/>
        <v>0</v>
      </c>
      <c r="N64" s="61">
        <f>SUM(N49:N62)</f>
        <v>0</v>
      </c>
      <c r="O64" s="62">
        <f>SUM(O49:O62)</f>
        <v>80000</v>
      </c>
      <c r="P64" s="63"/>
      <c r="Q64" s="63"/>
      <c r="R64" s="65">
        <f>SUM(R49:R63)</f>
        <v>0</v>
      </c>
      <c r="S64" s="65">
        <f t="shared" ref="S64:AD64" si="14">SUM(S49:S63)</f>
        <v>80000</v>
      </c>
      <c r="T64" s="65">
        <f t="shared" si="14"/>
        <v>80000</v>
      </c>
      <c r="U64" s="65">
        <f t="shared" si="14"/>
        <v>0</v>
      </c>
      <c r="V64" s="65">
        <f t="shared" si="14"/>
        <v>0</v>
      </c>
      <c r="W64" s="65">
        <f t="shared" si="14"/>
        <v>80000</v>
      </c>
      <c r="X64" s="65">
        <f t="shared" si="14"/>
        <v>80000</v>
      </c>
      <c r="Y64" s="65">
        <f t="shared" si="14"/>
        <v>0</v>
      </c>
      <c r="Z64" s="65">
        <f t="shared" si="14"/>
        <v>0</v>
      </c>
      <c r="AA64" s="65">
        <f t="shared" si="14"/>
        <v>80000</v>
      </c>
      <c r="AB64" s="65">
        <f t="shared" si="14"/>
        <v>80000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330</v>
      </c>
    </row>
    <row r="68" spans="2:6" x14ac:dyDescent="0.25">
      <c r="B68" t="s">
        <v>331</v>
      </c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X52" sqref="X5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162</v>
      </c>
    </row>
    <row r="6" spans="2:4" x14ac:dyDescent="0.25">
      <c r="B6" s="122" t="s">
        <v>168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385</v>
      </c>
      <c r="C49" s="5" t="s">
        <v>0</v>
      </c>
      <c r="D49" s="7">
        <v>50</v>
      </c>
      <c r="E49">
        <f>5*12</f>
        <v>60</v>
      </c>
      <c r="F49" s="53">
        <f>D49*E49</f>
        <v>3000</v>
      </c>
      <c r="G49" s="116">
        <f>SUM(H49:J49)</f>
        <v>3000</v>
      </c>
      <c r="H49" s="117">
        <f>L49+P49+T49+X49+AB49</f>
        <v>3000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3000</v>
      </c>
      <c r="P49" s="127">
        <f>F49</f>
        <v>3000</v>
      </c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386</v>
      </c>
      <c r="C52" s="5" t="s">
        <v>0</v>
      </c>
      <c r="D52" s="7">
        <v>50</v>
      </c>
      <c r="E52" s="49">
        <f>220*1*4</f>
        <v>880</v>
      </c>
      <c r="F52" s="53">
        <f t="shared" si="0"/>
        <v>44000</v>
      </c>
      <c r="G52" s="116">
        <f t="shared" si="1"/>
        <v>44000</v>
      </c>
      <c r="H52" s="117">
        <f t="shared" si="2"/>
        <v>44000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44000</v>
      </c>
      <c r="P52" s="127">
        <f>F52</f>
        <v>44000</v>
      </c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47000</v>
      </c>
      <c r="G64" s="120">
        <f t="shared" ref="G64:I64" si="12">SUM(G49:G62)</f>
        <v>47000</v>
      </c>
      <c r="H64" s="120">
        <f t="shared" si="12"/>
        <v>47000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47000</v>
      </c>
      <c r="P64" s="174">
        <f>SUM(P49:P62)</f>
        <v>47000</v>
      </c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332</v>
      </c>
    </row>
    <row r="68" spans="2:6" x14ac:dyDescent="0.25">
      <c r="F68" s="14"/>
    </row>
    <row r="69" spans="2:6" x14ac:dyDescent="0.25">
      <c r="B69" t="s">
        <v>333</v>
      </c>
      <c r="F69" s="14"/>
    </row>
    <row r="70" spans="2:6" x14ac:dyDescent="0.25">
      <c r="B70" t="s">
        <v>334</v>
      </c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T53" sqref="T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89</v>
      </c>
    </row>
    <row r="6" spans="2:4" x14ac:dyDescent="0.25">
      <c r="B6" s="122" t="s">
        <v>169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261</v>
      </c>
      <c r="C49" s="5" t="s">
        <v>0</v>
      </c>
      <c r="D49" s="7">
        <v>2500</v>
      </c>
      <c r="E49">
        <v>25</v>
      </c>
      <c r="F49" s="53">
        <f>D49*E49</f>
        <v>62500</v>
      </c>
      <c r="G49" s="116">
        <f>SUM(H49:J49)</f>
        <v>62500</v>
      </c>
      <c r="H49" s="117">
        <f>L49+P49+T49+X49+AB49</f>
        <v>0</v>
      </c>
      <c r="I49" s="117">
        <f>M49+Q49+U49+Y49+AC49</f>
        <v>0</v>
      </c>
      <c r="J49" s="118">
        <f>R49+V49+Z49+AD49</f>
        <v>62500</v>
      </c>
      <c r="K49" s="56"/>
      <c r="L49" s="50"/>
      <c r="M49" s="50"/>
      <c r="N49" s="64"/>
      <c r="O49" s="56">
        <f>SUM(P49:R49)</f>
        <v>62500</v>
      </c>
      <c r="P49" s="50"/>
      <c r="Q49" s="50"/>
      <c r="R49" s="64">
        <f>F49</f>
        <v>62500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262</v>
      </c>
      <c r="C50" s="5" t="s">
        <v>6</v>
      </c>
      <c r="D50" s="7">
        <v>150</v>
      </c>
      <c r="E50">
        <v>50</v>
      </c>
      <c r="F50" s="53">
        <f t="shared" ref="F50:F56" si="0">D50*E50</f>
        <v>7500</v>
      </c>
      <c r="G50" s="116">
        <f t="shared" ref="G50:G62" si="1">SUM(H50:J50)</f>
        <v>7500</v>
      </c>
      <c r="H50" s="117">
        <f t="shared" ref="H50:I62" si="2">L50+P50+T50+X50+AB50</f>
        <v>7500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7500</v>
      </c>
      <c r="T50" s="127">
        <f>F50</f>
        <v>7500</v>
      </c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2500</v>
      </c>
      <c r="E52" s="49">
        <v>10</v>
      </c>
      <c r="F52" s="53">
        <f t="shared" si="0"/>
        <v>25000</v>
      </c>
      <c r="G52" s="116">
        <f t="shared" si="1"/>
        <v>25000</v>
      </c>
      <c r="H52" s="117">
        <f t="shared" si="2"/>
        <v>25000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25000</v>
      </c>
      <c r="T52" s="127">
        <f>F52</f>
        <v>25000</v>
      </c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95000</v>
      </c>
      <c r="G64" s="120">
        <f t="shared" ref="G64:I64" si="12">SUM(G49:G62)</f>
        <v>95000</v>
      </c>
      <c r="H64" s="120">
        <f t="shared" si="12"/>
        <v>32500</v>
      </c>
      <c r="I64" s="120">
        <f t="shared" si="12"/>
        <v>0</v>
      </c>
      <c r="J64" s="120">
        <f>SUM(J49:J62)</f>
        <v>62500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62500</v>
      </c>
      <c r="P64" s="63"/>
      <c r="Q64" s="63"/>
      <c r="R64" s="65">
        <f>SUM(R49:R63)</f>
        <v>62500</v>
      </c>
      <c r="S64" s="65">
        <f t="shared" ref="S64:AD64" si="14">SUM(S49:S63)</f>
        <v>32500</v>
      </c>
      <c r="T64" s="65">
        <f t="shared" si="14"/>
        <v>32500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1" sqref="E6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89</v>
      </c>
    </row>
    <row r="6" spans="2:4" x14ac:dyDescent="0.25">
      <c r="B6" s="122" t="s">
        <v>170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262</v>
      </c>
      <c r="C50" s="5" t="s">
        <v>6</v>
      </c>
      <c r="D50" s="7">
        <v>150</v>
      </c>
      <c r="E50">
        <v>100</v>
      </c>
      <c r="F50" s="53">
        <f t="shared" ref="F50:F56" si="0">D50*E50</f>
        <v>15000</v>
      </c>
      <c r="G50" s="116">
        <f t="shared" ref="G50:G62" si="1">SUM(H50:J50)</f>
        <v>15000</v>
      </c>
      <c r="H50" s="117">
        <f t="shared" ref="H50:I62" si="2">L50+P50+T50+X50+AB50</f>
        <v>15000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15000</v>
      </c>
      <c r="P50" s="127">
        <f>F50</f>
        <v>15000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2500</v>
      </c>
      <c r="E52" s="49">
        <v>20</v>
      </c>
      <c r="F52" s="53">
        <f t="shared" si="0"/>
        <v>50000</v>
      </c>
      <c r="G52" s="116">
        <f t="shared" si="1"/>
        <v>50000</v>
      </c>
      <c r="H52" s="117">
        <f t="shared" si="2"/>
        <v>0</v>
      </c>
      <c r="I52" s="117">
        <f t="shared" si="2"/>
        <v>0</v>
      </c>
      <c r="J52" s="118">
        <f t="shared" si="3"/>
        <v>50000</v>
      </c>
      <c r="K52" s="56">
        <f t="shared" si="4"/>
        <v>0</v>
      </c>
      <c r="L52" s="50"/>
      <c r="M52" s="50"/>
      <c r="N52" s="64"/>
      <c r="O52" s="56">
        <f t="shared" si="8"/>
        <v>50000</v>
      </c>
      <c r="P52" s="50"/>
      <c r="Q52" s="50"/>
      <c r="R52" s="64">
        <f>F52</f>
        <v>50000</v>
      </c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65000</v>
      </c>
      <c r="G64" s="120">
        <f t="shared" ref="G64:I64" si="11">SUM(G49:G62)</f>
        <v>65000</v>
      </c>
      <c r="H64" s="120">
        <f t="shared" si="11"/>
        <v>15000</v>
      </c>
      <c r="I64" s="120">
        <f t="shared" si="11"/>
        <v>0</v>
      </c>
      <c r="J64" s="120">
        <f>SUM(J49:J62)</f>
        <v>50000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65000</v>
      </c>
      <c r="P64" s="63"/>
      <c r="Q64" s="63"/>
      <c r="R64" s="65">
        <f>SUM(R49:R63)</f>
        <v>50000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S69" sqref="S69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89</v>
      </c>
    </row>
    <row r="6" spans="2:4" x14ac:dyDescent="0.25">
      <c r="B6" s="122" t="s">
        <v>171</v>
      </c>
    </row>
    <row r="7" spans="2:4" x14ac:dyDescent="0.25">
      <c r="B7" s="123"/>
    </row>
    <row r="8" spans="2:4" x14ac:dyDescent="0.25">
      <c r="B8" s="22" t="s">
        <v>130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387</v>
      </c>
      <c r="C49" s="5" t="s">
        <v>0</v>
      </c>
      <c r="D49" s="7">
        <v>50</v>
      </c>
      <c r="E49">
        <f>4*3*12*5</f>
        <v>720</v>
      </c>
      <c r="F49" s="53">
        <f>D49*E49</f>
        <v>36000</v>
      </c>
      <c r="G49" s="116">
        <f>SUM(H49:J49)</f>
        <v>36000</v>
      </c>
      <c r="H49" s="117">
        <f>L49+P49+T49+X49+AB49</f>
        <v>36000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7200</v>
      </c>
      <c r="L49" s="50">
        <f>F49/5</f>
        <v>7200</v>
      </c>
      <c r="M49" s="50"/>
      <c r="N49" s="64"/>
      <c r="O49" s="56">
        <f>SUM(P49:R49)</f>
        <v>7200</v>
      </c>
      <c r="P49" s="50">
        <f>F49/5</f>
        <v>7200</v>
      </c>
      <c r="Q49" s="50"/>
      <c r="R49" s="64"/>
      <c r="S49" s="56">
        <f>SUM(T49:V49)</f>
        <v>7200</v>
      </c>
      <c r="T49" s="50">
        <f>F49/5</f>
        <v>7200</v>
      </c>
      <c r="U49" s="51"/>
      <c r="V49" s="58"/>
      <c r="W49" s="56">
        <f>SUM(X49:Z49)</f>
        <v>7200</v>
      </c>
      <c r="X49" s="50">
        <f>F49/5</f>
        <v>7200</v>
      </c>
      <c r="Y49" s="50"/>
      <c r="Z49" s="58"/>
      <c r="AA49" s="56">
        <f>SUM(AB49:AD49)</f>
        <v>7200</v>
      </c>
      <c r="AB49" s="50">
        <f>F49/5</f>
        <v>7200</v>
      </c>
      <c r="AC49" s="50"/>
      <c r="AD49" s="58"/>
    </row>
    <row r="50" spans="2:30" x14ac:dyDescent="0.25">
      <c r="B50" s="3" t="s">
        <v>373</v>
      </c>
      <c r="C50" s="5" t="s">
        <v>6</v>
      </c>
      <c r="D50" s="7">
        <v>500</v>
      </c>
      <c r="E50">
        <f>3*15*5</f>
        <v>225</v>
      </c>
      <c r="F50" s="53">
        <f t="shared" ref="F50:F56" si="1">D50*E50</f>
        <v>112500</v>
      </c>
      <c r="G50" s="116">
        <f t="shared" ref="G50:G62" si="2">SUM(H50:J50)</f>
        <v>112500</v>
      </c>
      <c r="H50" s="117">
        <f t="shared" ref="H50:I62" si="3">L50+P50+T50+X50+AB50</f>
        <v>112500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22500</v>
      </c>
      <c r="L50" s="50">
        <f>F50/5</f>
        <v>22500</v>
      </c>
      <c r="M50" s="50"/>
      <c r="N50" s="58"/>
      <c r="O50" s="56">
        <f>SUM(P50:R50)</f>
        <v>22500</v>
      </c>
      <c r="P50" s="50">
        <f>F50/5</f>
        <v>22500</v>
      </c>
      <c r="Q50" s="50"/>
      <c r="R50" s="64"/>
      <c r="S50" s="56">
        <f t="shared" ref="S50:S62" si="5">SUM(T50:V50)</f>
        <v>22500</v>
      </c>
      <c r="T50" s="50">
        <f>F50/5</f>
        <v>22500</v>
      </c>
      <c r="U50" s="51"/>
      <c r="V50" s="58"/>
      <c r="W50" s="56">
        <f t="shared" ref="W50:W62" si="6">SUM(X50:Z50)</f>
        <v>22500</v>
      </c>
      <c r="X50" s="50">
        <f>F50/5</f>
        <v>22500</v>
      </c>
      <c r="Y50" s="50"/>
      <c r="Z50" s="58"/>
      <c r="AA50" s="56">
        <f t="shared" ref="AA50:AA62" si="7">SUM(AB50:AD50)</f>
        <v>22500</v>
      </c>
      <c r="AB50" s="50">
        <f>F50/5</f>
        <v>22500</v>
      </c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0</v>
      </c>
      <c r="H52" s="117">
        <f t="shared" si="3"/>
        <v>0</v>
      </c>
      <c r="I52" s="117">
        <f t="shared" si="3"/>
        <v>0</v>
      </c>
      <c r="J52" s="118">
        <f t="shared" si="4"/>
        <v>0</v>
      </c>
      <c r="K52" s="56">
        <f t="shared" si="0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148500</v>
      </c>
      <c r="G64" s="120">
        <f t="shared" ref="G64:I64" si="12">SUM(G49:G62)</f>
        <v>148500</v>
      </c>
      <c r="H64" s="120">
        <f t="shared" si="12"/>
        <v>148500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29700</v>
      </c>
      <c r="L64" s="61">
        <f t="shared" si="13"/>
        <v>29700</v>
      </c>
      <c r="M64" s="61">
        <f t="shared" si="13"/>
        <v>0</v>
      </c>
      <c r="N64" s="61">
        <f>SUM(N49:N62)</f>
        <v>0</v>
      </c>
      <c r="O64" s="62">
        <f>SUM(O49:O62)</f>
        <v>29700</v>
      </c>
      <c r="P64" s="63"/>
      <c r="Q64" s="63"/>
      <c r="R64" s="65">
        <f>SUM(R49:R63)</f>
        <v>0</v>
      </c>
      <c r="S64" s="65">
        <f t="shared" ref="S64:AD64" si="14">SUM(S49:S63)</f>
        <v>29700</v>
      </c>
      <c r="T64" s="65">
        <f t="shared" si="14"/>
        <v>29700</v>
      </c>
      <c r="U64" s="65">
        <f t="shared" si="14"/>
        <v>0</v>
      </c>
      <c r="V64" s="65">
        <f t="shared" si="14"/>
        <v>0</v>
      </c>
      <c r="W64" s="65">
        <f t="shared" si="14"/>
        <v>29700</v>
      </c>
      <c r="X64" s="65">
        <f t="shared" si="14"/>
        <v>29700</v>
      </c>
      <c r="Y64" s="65">
        <f t="shared" si="14"/>
        <v>0</v>
      </c>
      <c r="Z64" s="65">
        <f t="shared" si="14"/>
        <v>0</v>
      </c>
      <c r="AA64" s="65">
        <f t="shared" si="14"/>
        <v>29700</v>
      </c>
      <c r="AB64" s="65">
        <f t="shared" si="14"/>
        <v>29700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335</v>
      </c>
      <c r="F67" s="14"/>
    </row>
    <row r="68" spans="2:6" x14ac:dyDescent="0.25">
      <c r="B68" t="s">
        <v>336</v>
      </c>
      <c r="C68" s="4" t="s">
        <v>337</v>
      </c>
      <c r="F68" s="14"/>
    </row>
    <row r="69" spans="2:6" x14ac:dyDescent="0.25">
      <c r="B69" t="s">
        <v>338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R50" sqref="R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8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0.57031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172</v>
      </c>
    </row>
    <row r="7" spans="2:4" x14ac:dyDescent="0.25">
      <c r="B7" s="123"/>
    </row>
    <row r="8" spans="2:4" x14ac:dyDescent="0.25">
      <c r="B8" s="22" t="s">
        <v>130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263</v>
      </c>
      <c r="C49" s="5" t="s">
        <v>0</v>
      </c>
      <c r="D49" s="7">
        <v>2500</v>
      </c>
      <c r="E49">
        <v>100</v>
      </c>
      <c r="F49" s="53">
        <f>D49*E49</f>
        <v>250000</v>
      </c>
      <c r="G49" s="116">
        <f>SUM(H49:J49)</f>
        <v>250000</v>
      </c>
      <c r="H49" s="117">
        <f>L49+P49+T49+X49+AB49</f>
        <v>0</v>
      </c>
      <c r="I49" s="117">
        <f>M49+Q49+U49+Y49+AC49</f>
        <v>0</v>
      </c>
      <c r="J49" s="118">
        <f>R49+V49+Z49+AD49</f>
        <v>250000</v>
      </c>
      <c r="K49" s="56"/>
      <c r="L49" s="50"/>
      <c r="M49" s="50"/>
      <c r="N49" s="64"/>
      <c r="O49" s="56">
        <f>SUM(P49:R49)</f>
        <v>250000</v>
      </c>
      <c r="P49" s="50"/>
      <c r="Q49" s="50"/>
      <c r="R49" s="64">
        <f>F49</f>
        <v>250000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250000</v>
      </c>
      <c r="G64" s="120">
        <f t="shared" ref="G64:I64" si="11">SUM(G49:G62)</f>
        <v>250000</v>
      </c>
      <c r="H64" s="120">
        <f t="shared" si="11"/>
        <v>0</v>
      </c>
      <c r="I64" s="120">
        <f t="shared" si="11"/>
        <v>0</v>
      </c>
      <c r="J64" s="120">
        <f>SUM(J49:J62)</f>
        <v>250000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250000</v>
      </c>
      <c r="P64" s="63"/>
      <c r="Q64" s="63"/>
      <c r="R64" s="65">
        <f>SUM(R49:R63)</f>
        <v>250000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173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0</v>
      </c>
      <c r="G64" s="120">
        <f t="shared" ref="G64:I64" si="12">SUM(G49:G62)</f>
        <v>0</v>
      </c>
      <c r="H64" s="120">
        <f t="shared" si="12"/>
        <v>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3" sqref="AB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174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264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265</v>
      </c>
      <c r="C52" s="5" t="s">
        <v>0</v>
      </c>
      <c r="D52" s="7">
        <v>1000</v>
      </c>
      <c r="E52" s="49">
        <v>100</v>
      </c>
      <c r="F52" s="53">
        <f t="shared" si="0"/>
        <v>100000</v>
      </c>
      <c r="G52" s="116">
        <f t="shared" si="1"/>
        <v>100000</v>
      </c>
      <c r="H52" s="117">
        <f t="shared" si="2"/>
        <v>100000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25000</v>
      </c>
      <c r="P52" s="50">
        <f>F52/4</f>
        <v>25000</v>
      </c>
      <c r="Q52" s="50"/>
      <c r="R52" s="64"/>
      <c r="S52" s="56">
        <f t="shared" si="5"/>
        <v>25000</v>
      </c>
      <c r="T52" s="50">
        <f>F52/4</f>
        <v>25000</v>
      </c>
      <c r="U52" s="51"/>
      <c r="V52" s="58"/>
      <c r="W52" s="56">
        <f t="shared" si="6"/>
        <v>25000</v>
      </c>
      <c r="X52" s="50">
        <f>F52/4</f>
        <v>25000</v>
      </c>
      <c r="Y52" s="50"/>
      <c r="Z52" s="58"/>
      <c r="AA52" s="56">
        <f t="shared" si="7"/>
        <v>25000</v>
      </c>
      <c r="AB52" s="50">
        <f>F52/4</f>
        <v>25000</v>
      </c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100000</v>
      </c>
      <c r="G64" s="120">
        <f t="shared" ref="G64:I64" si="12">SUM(G49:G62)</f>
        <v>100000</v>
      </c>
      <c r="H64" s="120">
        <f t="shared" si="12"/>
        <v>100000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25000</v>
      </c>
      <c r="P64" s="63"/>
      <c r="Q64" s="63"/>
      <c r="R64" s="65">
        <f>SUM(R49:R63)</f>
        <v>0</v>
      </c>
      <c r="S64" s="65">
        <f t="shared" ref="S64:AD64" si="14">SUM(S49:S63)</f>
        <v>25000</v>
      </c>
      <c r="T64" s="65">
        <f t="shared" si="14"/>
        <v>25000</v>
      </c>
      <c r="U64" s="65">
        <f t="shared" si="14"/>
        <v>0</v>
      </c>
      <c r="V64" s="65">
        <f t="shared" si="14"/>
        <v>0</v>
      </c>
      <c r="W64" s="65">
        <f t="shared" si="14"/>
        <v>25000</v>
      </c>
      <c r="X64" s="65">
        <f t="shared" si="14"/>
        <v>25000</v>
      </c>
      <c r="Y64" s="65">
        <f t="shared" si="14"/>
        <v>0</v>
      </c>
      <c r="Z64" s="65">
        <f t="shared" si="14"/>
        <v>0</v>
      </c>
      <c r="AA64" s="65">
        <f t="shared" si="14"/>
        <v>25000</v>
      </c>
      <c r="AB64" s="65">
        <f t="shared" si="14"/>
        <v>25000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2"/>
  <sheetViews>
    <sheetView zoomScale="70" zoomScaleNormal="70" workbookViewId="0">
      <selection activeCell="F75" sqref="F7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0.7109375" customWidth="1"/>
  </cols>
  <sheetData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131</v>
      </c>
    </row>
    <row r="7" spans="2:4" x14ac:dyDescent="0.25">
      <c r="B7" s="22"/>
    </row>
    <row r="8" spans="2:4" x14ac:dyDescent="0.25">
      <c r="B8" s="22" t="s">
        <v>132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133</v>
      </c>
      <c r="C51" s="5" t="s">
        <v>0</v>
      </c>
      <c r="D51" s="7">
        <v>2500</v>
      </c>
      <c r="E51">
        <v>80</v>
      </c>
      <c r="F51" s="53">
        <f>D51*E51</f>
        <v>200000</v>
      </c>
      <c r="G51" s="116">
        <f>SUM(H51:J51)</f>
        <v>200000</v>
      </c>
      <c r="H51" s="117">
        <f>L51+P51+T51+X51+AB51</f>
        <v>112500</v>
      </c>
      <c r="I51" s="117">
        <f>M51+Q51+U51+Y51+AC51</f>
        <v>0</v>
      </c>
      <c r="J51" s="118">
        <f>R51+V51+Z51+AD51</f>
        <v>87500</v>
      </c>
      <c r="K51" s="56"/>
      <c r="L51" s="50"/>
      <c r="M51" s="50"/>
      <c r="N51" s="64"/>
      <c r="O51" s="56">
        <f>SUM(P51:R51)</f>
        <v>87500</v>
      </c>
      <c r="P51" s="50"/>
      <c r="Q51" s="50"/>
      <c r="R51" s="64">
        <f>35*D51</f>
        <v>87500</v>
      </c>
      <c r="S51" s="56">
        <f>SUM(T51:V51)</f>
        <v>37500</v>
      </c>
      <c r="T51" s="50">
        <f>15*D51</f>
        <v>37500</v>
      </c>
      <c r="U51" s="51"/>
      <c r="V51" s="58"/>
      <c r="W51" s="56">
        <f>SUM(X51:Z51)</f>
        <v>37500</v>
      </c>
      <c r="X51" s="50">
        <f>15*D51</f>
        <v>37500</v>
      </c>
      <c r="Y51" s="50"/>
      <c r="Z51" s="58"/>
      <c r="AA51" s="56">
        <f>SUM(AB51:AD51)</f>
        <v>37500</v>
      </c>
      <c r="AB51" s="50">
        <f>15*D51</f>
        <v>37500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>
        <v>50</v>
      </c>
      <c r="F54" s="53">
        <f t="shared" si="0"/>
        <v>50000</v>
      </c>
      <c r="G54" s="116">
        <f t="shared" si="1"/>
        <v>50000</v>
      </c>
      <c r="H54" s="117">
        <f t="shared" si="2"/>
        <v>0</v>
      </c>
      <c r="I54" s="117">
        <f t="shared" si="2"/>
        <v>0</v>
      </c>
      <c r="J54" s="118">
        <f t="shared" si="3"/>
        <v>50000</v>
      </c>
      <c r="K54" s="56">
        <f t="shared" si="4"/>
        <v>0</v>
      </c>
      <c r="L54" s="50"/>
      <c r="M54" s="50"/>
      <c r="N54" s="64"/>
      <c r="O54" s="56">
        <f t="shared" si="8"/>
        <v>50000</v>
      </c>
      <c r="P54" s="50"/>
      <c r="Q54" s="50"/>
      <c r="R54" s="64">
        <f>F54</f>
        <v>50000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E60">
        <v>80</v>
      </c>
      <c r="F60" s="53">
        <f>D60*E60</f>
        <v>4000</v>
      </c>
      <c r="G60" s="116">
        <f t="shared" si="1"/>
        <v>4000</v>
      </c>
      <c r="H60" s="117">
        <f t="shared" si="2"/>
        <v>3000</v>
      </c>
      <c r="I60" s="117">
        <f t="shared" si="2"/>
        <v>0</v>
      </c>
      <c r="J60" s="118">
        <f t="shared" si="3"/>
        <v>1000</v>
      </c>
      <c r="K60" s="56">
        <f t="shared" si="4"/>
        <v>0</v>
      </c>
      <c r="L60" s="50"/>
      <c r="M60" s="50"/>
      <c r="N60" s="58"/>
      <c r="O60" s="56">
        <f t="shared" si="8"/>
        <v>1000</v>
      </c>
      <c r="P60" s="50"/>
      <c r="Q60" s="50"/>
      <c r="R60" s="64">
        <f>D60*E60/4</f>
        <v>1000</v>
      </c>
      <c r="S60" s="56">
        <f t="shared" si="5"/>
        <v>1000</v>
      </c>
      <c r="T60" s="50">
        <f>F60/4</f>
        <v>1000</v>
      </c>
      <c r="U60" s="51"/>
      <c r="V60" s="58"/>
      <c r="W60" s="56">
        <f t="shared" si="6"/>
        <v>1000</v>
      </c>
      <c r="X60" s="50">
        <f>F60/4</f>
        <v>1000</v>
      </c>
      <c r="Y60" s="50"/>
      <c r="Z60" s="58"/>
      <c r="AA60" s="56">
        <f t="shared" si="7"/>
        <v>1000</v>
      </c>
      <c r="AB60" s="50">
        <f>F60/4</f>
        <v>1000</v>
      </c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E61">
        <v>4</v>
      </c>
      <c r="F61" s="53">
        <f t="shared" ref="F61:F64" si="10">D61*E61</f>
        <v>12900</v>
      </c>
      <c r="G61" s="116">
        <f t="shared" si="1"/>
        <v>12900</v>
      </c>
      <c r="H61" s="117">
        <f t="shared" si="2"/>
        <v>9675</v>
      </c>
      <c r="I61" s="117">
        <f t="shared" si="2"/>
        <v>0</v>
      </c>
      <c r="J61" s="118">
        <f t="shared" si="3"/>
        <v>3225</v>
      </c>
      <c r="K61" s="56">
        <f t="shared" si="4"/>
        <v>0</v>
      </c>
      <c r="L61" s="50"/>
      <c r="M61" s="50"/>
      <c r="N61" s="58"/>
      <c r="O61" s="56"/>
      <c r="P61" s="50"/>
      <c r="Q61" s="50"/>
      <c r="R61" s="64">
        <f t="shared" ref="R61:R64" si="11">D61*E61/4</f>
        <v>3225</v>
      </c>
      <c r="S61" s="56">
        <f t="shared" si="5"/>
        <v>3225</v>
      </c>
      <c r="T61" s="50">
        <f t="shared" ref="T61:T64" si="12">F61/4</f>
        <v>3225</v>
      </c>
      <c r="U61" s="51"/>
      <c r="V61" s="58"/>
      <c r="W61" s="56">
        <f t="shared" si="6"/>
        <v>3225</v>
      </c>
      <c r="X61" s="50">
        <f t="shared" ref="X61:X64" si="13">F61/4</f>
        <v>3225</v>
      </c>
      <c r="Y61" s="50"/>
      <c r="Z61" s="58"/>
      <c r="AA61" s="56">
        <f t="shared" si="7"/>
        <v>3225</v>
      </c>
      <c r="AB61" s="50">
        <f t="shared" ref="AB61:AB64" si="14">F61/4</f>
        <v>3225</v>
      </c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E62">
        <v>4</v>
      </c>
      <c r="F62" s="53">
        <f t="shared" si="10"/>
        <v>2150</v>
      </c>
      <c r="G62" s="116">
        <f t="shared" si="1"/>
        <v>2150</v>
      </c>
      <c r="H62" s="117">
        <f t="shared" si="2"/>
        <v>1612.5</v>
      </c>
      <c r="I62" s="117">
        <f t="shared" si="2"/>
        <v>0</v>
      </c>
      <c r="J62" s="118">
        <f t="shared" si="3"/>
        <v>537.5</v>
      </c>
      <c r="K62" s="56">
        <f t="shared" si="4"/>
        <v>0</v>
      </c>
      <c r="L62" s="50"/>
      <c r="M62" s="50"/>
      <c r="N62" s="58"/>
      <c r="O62" s="56"/>
      <c r="P62" s="50"/>
      <c r="Q62" s="50"/>
      <c r="R62" s="64">
        <f t="shared" si="11"/>
        <v>537.5</v>
      </c>
      <c r="S62" s="56">
        <f t="shared" si="5"/>
        <v>537.5</v>
      </c>
      <c r="T62" s="50">
        <f t="shared" si="12"/>
        <v>537.5</v>
      </c>
      <c r="U62" s="51"/>
      <c r="V62" s="58"/>
      <c r="W62" s="56">
        <f t="shared" si="6"/>
        <v>537.5</v>
      </c>
      <c r="X62" s="50">
        <f t="shared" si="13"/>
        <v>537.5</v>
      </c>
      <c r="Y62" s="50"/>
      <c r="Z62" s="58"/>
      <c r="AA62" s="56">
        <f t="shared" si="7"/>
        <v>537.5</v>
      </c>
      <c r="AB62" s="50">
        <f t="shared" si="14"/>
        <v>537.5</v>
      </c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E63">
        <v>4</v>
      </c>
      <c r="F63" s="53">
        <f t="shared" si="10"/>
        <v>160</v>
      </c>
      <c r="G63" s="116">
        <f t="shared" si="1"/>
        <v>160</v>
      </c>
      <c r="H63" s="117">
        <f t="shared" si="2"/>
        <v>120</v>
      </c>
      <c r="I63" s="117">
        <f t="shared" si="2"/>
        <v>0</v>
      </c>
      <c r="J63" s="118">
        <f t="shared" si="3"/>
        <v>40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>
        <f t="shared" si="11"/>
        <v>40</v>
      </c>
      <c r="S63" s="56">
        <f t="shared" si="5"/>
        <v>40</v>
      </c>
      <c r="T63" s="50">
        <f t="shared" si="12"/>
        <v>40</v>
      </c>
      <c r="U63" s="51"/>
      <c r="V63" s="58"/>
      <c r="W63" s="56">
        <f t="shared" si="6"/>
        <v>40</v>
      </c>
      <c r="X63" s="50">
        <f t="shared" si="13"/>
        <v>40</v>
      </c>
      <c r="Y63" s="50"/>
      <c r="Z63" s="58"/>
      <c r="AA63" s="56">
        <f t="shared" si="7"/>
        <v>40</v>
      </c>
      <c r="AB63" s="50">
        <f t="shared" si="14"/>
        <v>40</v>
      </c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v>160</v>
      </c>
      <c r="F64" s="53">
        <f t="shared" si="10"/>
        <v>3200</v>
      </c>
      <c r="G64" s="116">
        <f t="shared" si="1"/>
        <v>3200</v>
      </c>
      <c r="H64" s="117">
        <f t="shared" si="2"/>
        <v>2400</v>
      </c>
      <c r="I64" s="117">
        <f t="shared" si="2"/>
        <v>0</v>
      </c>
      <c r="J64" s="118">
        <f t="shared" si="3"/>
        <v>800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>
        <f t="shared" si="11"/>
        <v>800</v>
      </c>
      <c r="S64" s="56">
        <f t="shared" si="5"/>
        <v>800</v>
      </c>
      <c r="T64" s="50">
        <f t="shared" si="12"/>
        <v>800</v>
      </c>
      <c r="U64" s="51"/>
      <c r="V64" s="58"/>
      <c r="W64" s="56">
        <f t="shared" si="6"/>
        <v>800</v>
      </c>
      <c r="X64" s="50">
        <f t="shared" si="13"/>
        <v>800</v>
      </c>
      <c r="Y64" s="50"/>
      <c r="Z64" s="58"/>
      <c r="AA64" s="56">
        <f t="shared" si="7"/>
        <v>800</v>
      </c>
      <c r="AB64" s="50">
        <f t="shared" si="14"/>
        <v>800</v>
      </c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272410</v>
      </c>
      <c r="G66" s="120">
        <f t="shared" ref="G66:I66" si="15">SUM(G51:G64)</f>
        <v>272410</v>
      </c>
      <c r="H66" s="120">
        <f t="shared" si="15"/>
        <v>129307.5</v>
      </c>
      <c r="I66" s="120">
        <f t="shared" si="15"/>
        <v>0</v>
      </c>
      <c r="J66" s="120">
        <f>SUM(J51:J64)</f>
        <v>143102.5</v>
      </c>
      <c r="K66" s="61">
        <f t="shared" ref="K66:M66" si="16">SUM(K51:K64)</f>
        <v>0</v>
      </c>
      <c r="L66" s="61">
        <f t="shared" si="16"/>
        <v>0</v>
      </c>
      <c r="M66" s="61">
        <f t="shared" si="16"/>
        <v>0</v>
      </c>
      <c r="N66" s="61">
        <f>SUM(N51:N64)</f>
        <v>0</v>
      </c>
      <c r="O66" s="62">
        <f>SUM(O51:O64)</f>
        <v>138500</v>
      </c>
      <c r="P66" s="63"/>
      <c r="Q66" s="63"/>
      <c r="R66" s="65">
        <f>SUM(R51:R65)</f>
        <v>143102.5</v>
      </c>
      <c r="S66" s="65">
        <f t="shared" ref="S66:AD66" si="17">SUM(S51:S65)</f>
        <v>43102.5</v>
      </c>
      <c r="T66" s="65">
        <f t="shared" si="17"/>
        <v>43102.5</v>
      </c>
      <c r="U66" s="65">
        <f t="shared" si="17"/>
        <v>0</v>
      </c>
      <c r="V66" s="65">
        <f t="shared" si="17"/>
        <v>0</v>
      </c>
      <c r="W66" s="65">
        <f t="shared" si="17"/>
        <v>43102.5</v>
      </c>
      <c r="X66" s="65">
        <f t="shared" si="17"/>
        <v>43102.5</v>
      </c>
      <c r="Y66" s="65">
        <f t="shared" si="17"/>
        <v>0</v>
      </c>
      <c r="Z66" s="65">
        <f t="shared" si="17"/>
        <v>0</v>
      </c>
      <c r="AA66" s="65">
        <f t="shared" si="17"/>
        <v>43102.5</v>
      </c>
      <c r="AB66" s="65">
        <f t="shared" si="17"/>
        <v>43102.5</v>
      </c>
      <c r="AC66" s="65">
        <f t="shared" si="17"/>
        <v>0</v>
      </c>
      <c r="AD66" s="65">
        <f t="shared" si="17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2" sqref="E6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175</v>
      </c>
    </row>
    <row r="7" spans="2:4" x14ac:dyDescent="0.25">
      <c r="B7" s="123"/>
    </row>
    <row r="8" spans="2:4" x14ac:dyDescent="0.25">
      <c r="B8" s="22" t="s">
        <v>130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f>30*10</f>
        <v>300</v>
      </c>
      <c r="F58" s="53">
        <f>D58*E58</f>
        <v>15000</v>
      </c>
      <c r="G58" s="116">
        <f t="shared" si="1"/>
        <v>15000</v>
      </c>
      <c r="H58" s="117">
        <f t="shared" si="2"/>
        <v>15000</v>
      </c>
      <c r="I58" s="117">
        <f t="shared" si="2"/>
        <v>0</v>
      </c>
      <c r="J58" s="118">
        <f t="shared" si="3"/>
        <v>0</v>
      </c>
      <c r="K58" s="56">
        <f t="shared" si="4"/>
        <v>3000</v>
      </c>
      <c r="L58" s="50">
        <f>F58/5</f>
        <v>3000</v>
      </c>
      <c r="M58" s="50"/>
      <c r="N58" s="58"/>
      <c r="O58" s="56">
        <f t="shared" si="8"/>
        <v>3000</v>
      </c>
      <c r="P58" s="50">
        <f>F58/5</f>
        <v>3000</v>
      </c>
      <c r="Q58" s="50"/>
      <c r="R58" s="64"/>
      <c r="S58" s="56">
        <f t="shared" si="5"/>
        <v>3000</v>
      </c>
      <c r="T58" s="50">
        <f>F58/5</f>
        <v>3000</v>
      </c>
      <c r="U58" s="51"/>
      <c r="V58" s="58"/>
      <c r="W58" s="56">
        <f t="shared" si="6"/>
        <v>3000</v>
      </c>
      <c r="X58" s="50">
        <f>F58/5</f>
        <v>3000</v>
      </c>
      <c r="Y58" s="50"/>
      <c r="Z58" s="58"/>
      <c r="AA58" s="56">
        <f t="shared" si="7"/>
        <v>3000</v>
      </c>
      <c r="AB58" s="50">
        <f>F58/5</f>
        <v>3000</v>
      </c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10</v>
      </c>
      <c r="F59" s="53">
        <f t="shared" ref="F59:F62" si="10">D59*E59</f>
        <v>32250</v>
      </c>
      <c r="G59" s="116">
        <f t="shared" si="1"/>
        <v>32250</v>
      </c>
      <c r="H59" s="117">
        <f t="shared" si="2"/>
        <v>32250</v>
      </c>
      <c r="I59" s="117">
        <f t="shared" si="2"/>
        <v>0</v>
      </c>
      <c r="J59" s="118">
        <f t="shared" si="3"/>
        <v>0</v>
      </c>
      <c r="K59" s="56">
        <f t="shared" si="4"/>
        <v>6450</v>
      </c>
      <c r="L59" s="50">
        <f>F59/5</f>
        <v>6450</v>
      </c>
      <c r="M59" s="50"/>
      <c r="N59" s="58"/>
      <c r="O59" s="56"/>
      <c r="P59" s="50">
        <f>F59/5</f>
        <v>6450</v>
      </c>
      <c r="Q59" s="50"/>
      <c r="R59" s="64"/>
      <c r="S59" s="56">
        <f t="shared" si="5"/>
        <v>6450</v>
      </c>
      <c r="T59" s="50">
        <f>F59/5</f>
        <v>6450</v>
      </c>
      <c r="U59" s="51"/>
      <c r="V59" s="58"/>
      <c r="W59" s="56">
        <f t="shared" si="6"/>
        <v>6450</v>
      </c>
      <c r="X59" s="50">
        <f>F59/5</f>
        <v>6450</v>
      </c>
      <c r="Y59" s="50"/>
      <c r="Z59" s="58"/>
      <c r="AA59" s="56">
        <f t="shared" si="7"/>
        <v>6450</v>
      </c>
      <c r="AB59" s="50">
        <f>F59/5</f>
        <v>6450</v>
      </c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47250</v>
      </c>
      <c r="G64" s="120">
        <f t="shared" ref="G64:I64" si="12">SUM(G49:G62)</f>
        <v>47250</v>
      </c>
      <c r="H64" s="120">
        <f t="shared" si="12"/>
        <v>47250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9450</v>
      </c>
      <c r="L64" s="61">
        <f t="shared" si="13"/>
        <v>9450</v>
      </c>
      <c r="M64" s="61">
        <f t="shared" si="13"/>
        <v>0</v>
      </c>
      <c r="N64" s="61">
        <f>SUM(N49:N62)</f>
        <v>0</v>
      </c>
      <c r="O64" s="62">
        <f>SUM(O49:O62)</f>
        <v>3000</v>
      </c>
      <c r="P64" s="63"/>
      <c r="Q64" s="63"/>
      <c r="R64" s="65">
        <f>SUM(R49:R63)</f>
        <v>0</v>
      </c>
      <c r="S64" s="65">
        <f t="shared" ref="S64:AD64" si="14">SUM(S49:S63)</f>
        <v>9450</v>
      </c>
      <c r="T64" s="65">
        <f t="shared" si="14"/>
        <v>9450</v>
      </c>
      <c r="U64" s="65">
        <f t="shared" si="14"/>
        <v>0</v>
      </c>
      <c r="V64" s="65">
        <f t="shared" si="14"/>
        <v>0</v>
      </c>
      <c r="W64" s="65">
        <f t="shared" si="14"/>
        <v>9450</v>
      </c>
      <c r="X64" s="65">
        <f t="shared" si="14"/>
        <v>9450</v>
      </c>
      <c r="Y64" s="65">
        <f t="shared" si="14"/>
        <v>0</v>
      </c>
      <c r="Z64" s="65">
        <f t="shared" si="14"/>
        <v>0</v>
      </c>
      <c r="AA64" s="65">
        <f t="shared" si="14"/>
        <v>9450</v>
      </c>
      <c r="AB64" s="65">
        <f t="shared" si="14"/>
        <v>9450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339</v>
      </c>
    </row>
    <row r="68" spans="2:6" x14ac:dyDescent="0.25">
      <c r="B68" t="s">
        <v>329</v>
      </c>
      <c r="F68" s="14"/>
    </row>
    <row r="69" spans="2:6" x14ac:dyDescent="0.25">
      <c r="B69" t="s">
        <v>340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0" sqref="AB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9.140625" customWidth="1"/>
    <col min="6" max="6" width="20.7109375" customWidth="1"/>
    <col min="7" max="7" width="18.140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90</v>
      </c>
    </row>
    <row r="6" spans="2:4" x14ac:dyDescent="0.25">
      <c r="B6" s="122" t="s">
        <v>176</v>
      </c>
    </row>
    <row r="7" spans="2:4" x14ac:dyDescent="0.25">
      <c r="B7" s="123"/>
    </row>
    <row r="8" spans="2:4" x14ac:dyDescent="0.25">
      <c r="B8" s="22" t="s">
        <v>177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370</v>
      </c>
      <c r="C49" s="5" t="s">
        <v>0</v>
      </c>
      <c r="D49" s="7">
        <v>50</v>
      </c>
      <c r="E49">
        <f>365*2*4*100</f>
        <v>292000</v>
      </c>
      <c r="F49" s="53">
        <f>D49*E49</f>
        <v>14600000</v>
      </c>
      <c r="G49" s="116">
        <f>SUM(H49:J49)</f>
        <v>14600000</v>
      </c>
      <c r="H49" s="117">
        <f>L49+P49+T49+X49+AB49</f>
        <v>14600000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3650000</v>
      </c>
      <c r="P49" s="50">
        <f>F49/4</f>
        <v>3650000</v>
      </c>
      <c r="Q49" s="50"/>
      <c r="R49" s="64"/>
      <c r="S49" s="56">
        <f>SUM(T49:V49)</f>
        <v>3650000</v>
      </c>
      <c r="T49" s="50">
        <f>F49/4</f>
        <v>3650000</v>
      </c>
      <c r="U49" s="51"/>
      <c r="V49" s="58"/>
      <c r="W49" s="56">
        <f>SUM(X49:Z49)</f>
        <v>3650000</v>
      </c>
      <c r="X49" s="50">
        <f>F49/4</f>
        <v>3650000</v>
      </c>
      <c r="Y49" s="50"/>
      <c r="Z49" s="58"/>
      <c r="AA49" s="56">
        <f>SUM(AB49:AD49)</f>
        <v>3650000</v>
      </c>
      <c r="AB49" s="50">
        <f>F49/4</f>
        <v>3650000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14600000</v>
      </c>
      <c r="G64" s="120">
        <f t="shared" ref="G64:I64" si="12">SUM(G49:G62)</f>
        <v>14600000</v>
      </c>
      <c r="H64" s="120">
        <f t="shared" si="12"/>
        <v>14600000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3650000</v>
      </c>
      <c r="P64" s="63"/>
      <c r="Q64" s="63"/>
      <c r="R64" s="65">
        <f>SUM(R49:R63)</f>
        <v>0</v>
      </c>
      <c r="S64" s="65">
        <f t="shared" ref="S64:AD64" si="14">SUM(S49:S63)</f>
        <v>3650000</v>
      </c>
      <c r="T64" s="65">
        <f t="shared" si="14"/>
        <v>3650000</v>
      </c>
      <c r="U64" s="65">
        <f t="shared" si="14"/>
        <v>0</v>
      </c>
      <c r="V64" s="65">
        <f t="shared" si="14"/>
        <v>0</v>
      </c>
      <c r="W64" s="65">
        <f t="shared" si="14"/>
        <v>3650000</v>
      </c>
      <c r="X64" s="65">
        <f t="shared" si="14"/>
        <v>3650000</v>
      </c>
      <c r="Y64" s="65">
        <f t="shared" si="14"/>
        <v>0</v>
      </c>
      <c r="Z64" s="65">
        <f t="shared" si="14"/>
        <v>0</v>
      </c>
      <c r="AA64" s="65">
        <f t="shared" si="14"/>
        <v>3650000</v>
      </c>
      <c r="AB64" s="65">
        <f t="shared" si="14"/>
        <v>3650000</v>
      </c>
      <c r="AC64" s="65">
        <f t="shared" si="14"/>
        <v>0</v>
      </c>
      <c r="AD64" s="65">
        <f t="shared" si="14"/>
        <v>0</v>
      </c>
    </row>
    <row r="66" spans="2:6" x14ac:dyDescent="0.25">
      <c r="B66" t="s">
        <v>341</v>
      </c>
    </row>
    <row r="67" spans="2:6" x14ac:dyDescent="0.25">
      <c r="B67" t="s">
        <v>342</v>
      </c>
      <c r="F67" s="14"/>
    </row>
    <row r="68" spans="2:6" x14ac:dyDescent="0.25">
      <c r="B68" t="s">
        <v>343</v>
      </c>
      <c r="F68" s="14"/>
    </row>
    <row r="69" spans="2:6" x14ac:dyDescent="0.25">
      <c r="B69" t="s">
        <v>344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O65" sqref="O65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178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388</v>
      </c>
      <c r="C49" s="5" t="s">
        <v>0</v>
      </c>
      <c r="D49" s="7">
        <v>50</v>
      </c>
      <c r="E49">
        <f>150*3*1</f>
        <v>450</v>
      </c>
      <c r="F49" s="53">
        <f>D49*E49</f>
        <v>22500</v>
      </c>
      <c r="G49" s="116">
        <f>SUM(H49:J49)</f>
        <v>22500</v>
      </c>
      <c r="H49" s="117">
        <f>L49+P49+T49+X49+AB49</f>
        <v>22500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22500</v>
      </c>
      <c r="P49" s="127">
        <f>F49</f>
        <v>22500</v>
      </c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389</v>
      </c>
      <c r="C50" s="5" t="s">
        <v>6</v>
      </c>
      <c r="D50" s="7">
        <v>150</v>
      </c>
      <c r="E50">
        <f>3*2*8</f>
        <v>48</v>
      </c>
      <c r="F50" s="53">
        <f t="shared" ref="F50:F56" si="0">D50*E50</f>
        <v>7200</v>
      </c>
      <c r="G50" s="116">
        <f t="shared" ref="G50:G62" si="1">SUM(H50:J50)</f>
        <v>7200</v>
      </c>
      <c r="H50" s="117">
        <f t="shared" ref="H50:I62" si="2">L50+P50+T50+X50+AB50</f>
        <v>7200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7200</v>
      </c>
      <c r="P50" s="127">
        <f>F50</f>
        <v>7200</v>
      </c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4</v>
      </c>
      <c r="F59" s="53">
        <f t="shared" ref="F59:F62" si="10">D59*E59</f>
        <v>12900</v>
      </c>
      <c r="G59" s="116">
        <f t="shared" si="1"/>
        <v>12900</v>
      </c>
      <c r="H59" s="117">
        <f t="shared" si="2"/>
        <v>12900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127">
        <f>F59</f>
        <v>12900</v>
      </c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42600</v>
      </c>
      <c r="G64" s="120">
        <f t="shared" ref="G64:I64" si="12">SUM(G49:G62)</f>
        <v>42600</v>
      </c>
      <c r="H64" s="120">
        <f t="shared" si="12"/>
        <v>42600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175">
        <f>SUM(P64:R64)</f>
        <v>42600</v>
      </c>
      <c r="P64" s="174">
        <f>SUM(P49:P62)</f>
        <v>42600</v>
      </c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345</v>
      </c>
    </row>
    <row r="68" spans="2:6" x14ac:dyDescent="0.25">
      <c r="B68" t="s">
        <v>346</v>
      </c>
      <c r="F68" s="14"/>
    </row>
    <row r="69" spans="2:6" x14ac:dyDescent="0.25">
      <c r="B69" t="s">
        <v>347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3" sqref="AB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179</v>
      </c>
    </row>
    <row r="7" spans="2:4" x14ac:dyDescent="0.25">
      <c r="B7" s="123"/>
    </row>
    <row r="8" spans="2:4" x14ac:dyDescent="0.25">
      <c r="B8" s="22" t="s">
        <v>128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370</v>
      </c>
      <c r="C49" s="5" t="s">
        <v>0</v>
      </c>
      <c r="D49" s="7">
        <f>50</f>
        <v>50</v>
      </c>
      <c r="E49">
        <f>25*3*5</f>
        <v>375</v>
      </c>
      <c r="F49" s="53">
        <f>D49*E49</f>
        <v>18750</v>
      </c>
      <c r="G49" s="116">
        <f>SUM(H49:J49)</f>
        <v>18750</v>
      </c>
      <c r="H49" s="117">
        <f>L49+P49+T49+X49+AB49</f>
        <v>18750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3750</v>
      </c>
      <c r="L49" s="50">
        <f>F49/5</f>
        <v>3750</v>
      </c>
      <c r="M49" s="50"/>
      <c r="N49" s="64"/>
      <c r="O49" s="56">
        <f>SUM(P49:R49)</f>
        <v>3750</v>
      </c>
      <c r="P49" s="50">
        <f>F49/5</f>
        <v>3750</v>
      </c>
      <c r="Q49" s="50"/>
      <c r="R49" s="64"/>
      <c r="S49" s="56">
        <f>SUM(T49:V49)</f>
        <v>3750</v>
      </c>
      <c r="T49" s="50">
        <f>F49/5</f>
        <v>3750</v>
      </c>
      <c r="U49" s="51"/>
      <c r="V49" s="58"/>
      <c r="W49" s="56">
        <f>SUM(X49:Z49)</f>
        <v>3750</v>
      </c>
      <c r="X49" s="50">
        <f>F49/5</f>
        <v>3750</v>
      </c>
      <c r="Y49" s="50"/>
      <c r="Z49" s="58"/>
      <c r="AA49" s="56">
        <f>SUM(AB49:AD49)</f>
        <v>3750</v>
      </c>
      <c r="AB49" s="50">
        <f>F49/5</f>
        <v>3750</v>
      </c>
      <c r="AC49" s="50"/>
      <c r="AD49" s="58"/>
    </row>
    <row r="50" spans="2:30" x14ac:dyDescent="0.25">
      <c r="B50" s="3" t="s">
        <v>390</v>
      </c>
      <c r="C50" s="5" t="s">
        <v>6</v>
      </c>
      <c r="D50" s="7">
        <v>150</v>
      </c>
      <c r="E50">
        <f>2*3*3*5</f>
        <v>90</v>
      </c>
      <c r="F50" s="53">
        <f t="shared" ref="F50:F56" si="1">D50*E50</f>
        <v>13500</v>
      </c>
      <c r="G50" s="116">
        <f t="shared" ref="G50:G62" si="2">SUM(H50:J50)</f>
        <v>13500</v>
      </c>
      <c r="H50" s="117">
        <f t="shared" ref="H50:I62" si="3">L50+P50+T50+X50+AB50</f>
        <v>13500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2700</v>
      </c>
      <c r="L50" s="50">
        <f>F50/5</f>
        <v>2700</v>
      </c>
      <c r="M50" s="50"/>
      <c r="N50" s="58"/>
      <c r="O50" s="56">
        <f>SUM(P50:R50)</f>
        <v>2700</v>
      </c>
      <c r="P50" s="50">
        <f>F50/5</f>
        <v>2700</v>
      </c>
      <c r="Q50" s="50"/>
      <c r="R50" s="64"/>
      <c r="S50" s="56">
        <f t="shared" ref="S50:S62" si="5">SUM(T50:V50)</f>
        <v>2700</v>
      </c>
      <c r="T50" s="50">
        <f>F50/5</f>
        <v>2700</v>
      </c>
      <c r="U50" s="51"/>
      <c r="V50" s="58"/>
      <c r="W50" s="56">
        <f t="shared" ref="W50:W62" si="6">SUM(X50:Z50)</f>
        <v>2700</v>
      </c>
      <c r="X50" s="50">
        <f>F50/5</f>
        <v>2700</v>
      </c>
      <c r="Y50" s="50"/>
      <c r="Z50" s="58"/>
      <c r="AA50" s="56">
        <f t="shared" ref="AA50:AA62" si="7">SUM(AB50:AD50)</f>
        <v>2700</v>
      </c>
      <c r="AB50" s="50">
        <f>F50/5</f>
        <v>2700</v>
      </c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391</v>
      </c>
      <c r="C52" s="5" t="s">
        <v>0</v>
      </c>
      <c r="D52" s="7">
        <v>500</v>
      </c>
      <c r="E52" s="49">
        <f>5*3*2</f>
        <v>30</v>
      </c>
      <c r="F52" s="53">
        <f t="shared" si="1"/>
        <v>15000</v>
      </c>
      <c r="G52" s="116">
        <f t="shared" si="2"/>
        <v>15000</v>
      </c>
      <c r="H52" s="117">
        <f t="shared" si="3"/>
        <v>15000</v>
      </c>
      <c r="I52" s="117">
        <f t="shared" si="3"/>
        <v>0</v>
      </c>
      <c r="J52" s="118">
        <f t="shared" si="4"/>
        <v>0</v>
      </c>
      <c r="K52" s="56">
        <f t="shared" si="0"/>
        <v>3000</v>
      </c>
      <c r="L52" s="50">
        <f>F52/5</f>
        <v>3000</v>
      </c>
      <c r="M52" s="50"/>
      <c r="N52" s="64"/>
      <c r="O52" s="56">
        <f t="shared" si="8"/>
        <v>3000</v>
      </c>
      <c r="P52" s="50">
        <f>F52/5</f>
        <v>3000</v>
      </c>
      <c r="Q52" s="50"/>
      <c r="R52" s="64"/>
      <c r="S52" s="56">
        <f t="shared" si="5"/>
        <v>3000</v>
      </c>
      <c r="T52" s="50">
        <f>F52/5</f>
        <v>3000</v>
      </c>
      <c r="U52" s="51"/>
      <c r="V52" s="58"/>
      <c r="W52" s="56">
        <f t="shared" si="6"/>
        <v>3000</v>
      </c>
      <c r="X52" s="50">
        <f>F52/5</f>
        <v>3000</v>
      </c>
      <c r="Y52" s="50"/>
      <c r="Z52" s="58"/>
      <c r="AA52" s="56">
        <f t="shared" si="7"/>
        <v>3000</v>
      </c>
      <c r="AB52" s="50">
        <f>F52/5</f>
        <v>3000</v>
      </c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47250</v>
      </c>
      <c r="G64" s="120">
        <f t="shared" ref="G64:I64" si="12">SUM(G49:G62)</f>
        <v>47250</v>
      </c>
      <c r="H64" s="120">
        <f t="shared" si="12"/>
        <v>47250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9450</v>
      </c>
      <c r="L64" s="61">
        <f t="shared" si="13"/>
        <v>9450</v>
      </c>
      <c r="M64" s="61">
        <f t="shared" si="13"/>
        <v>0</v>
      </c>
      <c r="N64" s="61">
        <f>SUM(N49:N62)</f>
        <v>0</v>
      </c>
      <c r="O64" s="62">
        <f>SUM(O49:O62)</f>
        <v>9450</v>
      </c>
      <c r="P64" s="63"/>
      <c r="Q64" s="63"/>
      <c r="R64" s="65">
        <f>SUM(R49:R63)</f>
        <v>0</v>
      </c>
      <c r="S64" s="65">
        <f t="shared" ref="S64:AD64" si="14">SUM(S49:S63)</f>
        <v>9450</v>
      </c>
      <c r="T64" s="65">
        <f t="shared" si="14"/>
        <v>9450</v>
      </c>
      <c r="U64" s="65">
        <f t="shared" si="14"/>
        <v>0</v>
      </c>
      <c r="V64" s="65">
        <f t="shared" si="14"/>
        <v>0</v>
      </c>
      <c r="W64" s="65">
        <f t="shared" si="14"/>
        <v>9450</v>
      </c>
      <c r="X64" s="65">
        <f t="shared" si="14"/>
        <v>9450</v>
      </c>
      <c r="Y64" s="65">
        <f t="shared" si="14"/>
        <v>0</v>
      </c>
      <c r="Z64" s="65">
        <f t="shared" si="14"/>
        <v>0</v>
      </c>
      <c r="AA64" s="65">
        <f t="shared" si="14"/>
        <v>9450</v>
      </c>
      <c r="AB64" s="65">
        <f t="shared" si="14"/>
        <v>9450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348</v>
      </c>
    </row>
    <row r="68" spans="2:6" x14ac:dyDescent="0.25">
      <c r="B68" t="s">
        <v>349</v>
      </c>
      <c r="F68" s="14"/>
    </row>
    <row r="69" spans="2:6" x14ac:dyDescent="0.25">
      <c r="B69" t="s">
        <v>350</v>
      </c>
      <c r="F69" s="14"/>
    </row>
    <row r="70" spans="2:6" x14ac:dyDescent="0.25">
      <c r="B70" t="s">
        <v>351</v>
      </c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1"/>
  <sheetViews>
    <sheetView zoomScale="70" zoomScaleNormal="70" workbookViewId="0">
      <selection activeCell="T72" sqref="T7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180</v>
      </c>
    </row>
    <row r="7" spans="2:4" x14ac:dyDescent="0.25">
      <c r="B7" s="123"/>
    </row>
    <row r="8" spans="2:4" x14ac:dyDescent="0.25">
      <c r="B8" s="22" t="s">
        <v>128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386</v>
      </c>
      <c r="C49" s="5" t="s">
        <v>0</v>
      </c>
      <c r="D49" s="7">
        <v>50</v>
      </c>
      <c r="E49">
        <f>48*3*5</f>
        <v>720</v>
      </c>
      <c r="F49" s="53">
        <f>D49*E49</f>
        <v>36000</v>
      </c>
      <c r="G49" s="116">
        <f>SUM(H49:J49)</f>
        <v>36000</v>
      </c>
      <c r="H49" s="117">
        <f>L49+P49+T49+X49+AB49</f>
        <v>36000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7200</v>
      </c>
      <c r="L49" s="50">
        <f>F49/5</f>
        <v>7200</v>
      </c>
      <c r="M49" s="50"/>
      <c r="N49" s="64"/>
      <c r="O49" s="56">
        <f>SUM(P49:R49)</f>
        <v>7200</v>
      </c>
      <c r="P49" s="50">
        <f>F49/5</f>
        <v>7200</v>
      </c>
      <c r="Q49" s="50"/>
      <c r="R49" s="64"/>
      <c r="S49" s="56">
        <f>SUM(T49:V49)</f>
        <v>7200</v>
      </c>
      <c r="T49" s="50">
        <f>F49/5</f>
        <v>7200</v>
      </c>
      <c r="U49" s="51"/>
      <c r="V49" s="58"/>
      <c r="W49" s="56">
        <f>SUM(X49:Z49)</f>
        <v>7200</v>
      </c>
      <c r="X49" s="50">
        <f>F49/5</f>
        <v>7200</v>
      </c>
      <c r="Y49" s="50"/>
      <c r="Z49" s="58"/>
      <c r="AA49" s="56">
        <f>SUM(AB49:AD49)</f>
        <v>7200</v>
      </c>
      <c r="AB49" s="50">
        <f>F49/5</f>
        <v>7200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391</v>
      </c>
      <c r="C52" s="5" t="s">
        <v>0</v>
      </c>
      <c r="D52" s="7">
        <v>50</v>
      </c>
      <c r="E52" s="49">
        <f>3*3*8*5</f>
        <v>360</v>
      </c>
      <c r="F52" s="53">
        <f t="shared" si="1"/>
        <v>18000</v>
      </c>
      <c r="G52" s="116">
        <f t="shared" si="2"/>
        <v>18000</v>
      </c>
      <c r="H52" s="117">
        <f t="shared" si="3"/>
        <v>18000</v>
      </c>
      <c r="I52" s="117">
        <f t="shared" si="3"/>
        <v>0</v>
      </c>
      <c r="J52" s="118">
        <f t="shared" si="4"/>
        <v>0</v>
      </c>
      <c r="K52" s="56">
        <f t="shared" si="0"/>
        <v>3600</v>
      </c>
      <c r="L52" s="50">
        <f>F52/5</f>
        <v>3600</v>
      </c>
      <c r="M52" s="50"/>
      <c r="N52" s="64"/>
      <c r="O52" s="56">
        <f t="shared" si="8"/>
        <v>3600</v>
      </c>
      <c r="P52" s="50">
        <f>F52/5</f>
        <v>3600</v>
      </c>
      <c r="Q52" s="50"/>
      <c r="R52" s="64"/>
      <c r="S52" s="56">
        <f t="shared" si="5"/>
        <v>3600</v>
      </c>
      <c r="T52" s="50">
        <f>F52/5</f>
        <v>3600</v>
      </c>
      <c r="U52" s="51"/>
      <c r="V52" s="58"/>
      <c r="W52" s="56">
        <f t="shared" si="6"/>
        <v>3600</v>
      </c>
      <c r="X52" s="50">
        <f>F52/5</f>
        <v>3600</v>
      </c>
      <c r="Y52" s="50"/>
      <c r="Z52" s="58"/>
      <c r="AA52" s="56">
        <f t="shared" si="7"/>
        <v>3600</v>
      </c>
      <c r="AB52" s="50">
        <f>F52/5</f>
        <v>3600</v>
      </c>
      <c r="AC52" s="50"/>
      <c r="AD52" s="58"/>
    </row>
    <row r="53" spans="2:30" x14ac:dyDescent="0.25">
      <c r="B53" s="3" t="s">
        <v>392</v>
      </c>
      <c r="C53" s="5" t="s">
        <v>109</v>
      </c>
      <c r="D53" s="7">
        <v>500</v>
      </c>
      <c r="E53" s="49">
        <f>1*5</f>
        <v>5</v>
      </c>
      <c r="F53" s="53">
        <f t="shared" si="1"/>
        <v>2500</v>
      </c>
      <c r="G53" s="116">
        <f t="shared" si="2"/>
        <v>2500</v>
      </c>
      <c r="H53" s="117">
        <f t="shared" si="3"/>
        <v>2500</v>
      </c>
      <c r="I53" s="117">
        <f t="shared" si="3"/>
        <v>0</v>
      </c>
      <c r="J53" s="118">
        <f t="shared" si="4"/>
        <v>0</v>
      </c>
      <c r="K53" s="56">
        <f t="shared" si="0"/>
        <v>500</v>
      </c>
      <c r="L53" s="50">
        <f>F53/5</f>
        <v>500</v>
      </c>
      <c r="M53" s="50"/>
      <c r="N53" s="64"/>
      <c r="O53" s="56">
        <f t="shared" si="8"/>
        <v>500</v>
      </c>
      <c r="P53" s="50">
        <f>F53/5</f>
        <v>500</v>
      </c>
      <c r="Q53" s="50"/>
      <c r="R53" s="64"/>
      <c r="S53" s="56">
        <f t="shared" si="5"/>
        <v>500</v>
      </c>
      <c r="T53" s="50">
        <f>F53/5</f>
        <v>500</v>
      </c>
      <c r="U53" s="51"/>
      <c r="V53" s="58"/>
      <c r="W53" s="56">
        <f t="shared" si="6"/>
        <v>500</v>
      </c>
      <c r="X53" s="50">
        <f>F53/5</f>
        <v>500</v>
      </c>
      <c r="Y53" s="50"/>
      <c r="Z53" s="58"/>
      <c r="AA53" s="56">
        <f t="shared" si="7"/>
        <v>500</v>
      </c>
      <c r="AB53" s="50">
        <f>F53/5</f>
        <v>500</v>
      </c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56500</v>
      </c>
      <c r="G64" s="120">
        <f t="shared" ref="G64:I64" si="12">SUM(G49:G62)</f>
        <v>56500</v>
      </c>
      <c r="H64" s="120">
        <f t="shared" si="12"/>
        <v>56500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11300</v>
      </c>
      <c r="L64" s="61">
        <f t="shared" si="13"/>
        <v>11300</v>
      </c>
      <c r="M64" s="61">
        <f t="shared" si="13"/>
        <v>0</v>
      </c>
      <c r="N64" s="61">
        <f>SUM(N49:N62)</f>
        <v>0</v>
      </c>
      <c r="O64" s="62">
        <f>SUM(O49:O62)</f>
        <v>11300</v>
      </c>
      <c r="P64" s="63">
        <f>SUM(P49:P62)</f>
        <v>11300</v>
      </c>
      <c r="Q64" s="63"/>
      <c r="R64" s="65">
        <f>SUM(R49:R63)</f>
        <v>0</v>
      </c>
      <c r="S64" s="65">
        <f t="shared" ref="S64:AD64" si="14">SUM(S49:S63)</f>
        <v>11300</v>
      </c>
      <c r="T64" s="65">
        <f t="shared" si="14"/>
        <v>11300</v>
      </c>
      <c r="U64" s="65">
        <f t="shared" si="14"/>
        <v>0</v>
      </c>
      <c r="V64" s="65">
        <f t="shared" si="14"/>
        <v>0</v>
      </c>
      <c r="W64" s="65">
        <f t="shared" si="14"/>
        <v>11300</v>
      </c>
      <c r="X64" s="65">
        <f t="shared" si="14"/>
        <v>11300</v>
      </c>
      <c r="Y64" s="65">
        <f t="shared" si="14"/>
        <v>0</v>
      </c>
      <c r="Z64" s="65">
        <f t="shared" si="14"/>
        <v>0</v>
      </c>
      <c r="AA64" s="65">
        <f t="shared" si="14"/>
        <v>11300</v>
      </c>
      <c r="AB64" s="65">
        <f t="shared" si="14"/>
        <v>11300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352</v>
      </c>
    </row>
    <row r="68" spans="2:6" x14ac:dyDescent="0.25">
      <c r="F68" s="14"/>
    </row>
    <row r="69" spans="2:6" x14ac:dyDescent="0.25">
      <c r="F69" s="14"/>
    </row>
    <row r="70" spans="2:6" x14ac:dyDescent="0.25">
      <c r="B70" t="s">
        <v>353</v>
      </c>
      <c r="F70" s="14"/>
    </row>
    <row r="71" spans="2:6" x14ac:dyDescent="0.25">
      <c r="B71" t="s">
        <v>354</v>
      </c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Z56" sqref="Z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9.710937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181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266</v>
      </c>
      <c r="C49" s="5" t="s">
        <v>0</v>
      </c>
      <c r="D49" s="7">
        <v>2500</v>
      </c>
      <c r="E49">
        <v>50</v>
      </c>
      <c r="F49" s="53">
        <f>D49*E49</f>
        <v>125000</v>
      </c>
      <c r="G49" s="116">
        <f>SUM(H49:J49)</f>
        <v>125000</v>
      </c>
      <c r="H49" s="117">
        <f>L49+P49+T49+X49+AB49</f>
        <v>0</v>
      </c>
      <c r="I49" s="117">
        <f>M49+Q49+U49+Y49+AC49</f>
        <v>0</v>
      </c>
      <c r="J49" s="118">
        <f>R49+V49+Z49+AD49</f>
        <v>125000</v>
      </c>
      <c r="K49" s="56"/>
      <c r="L49" s="50"/>
      <c r="M49" s="50"/>
      <c r="N49" s="64"/>
      <c r="O49" s="56">
        <f>SUM(P49:R49)</f>
        <v>125000</v>
      </c>
      <c r="P49" s="50"/>
      <c r="Q49" s="50"/>
      <c r="R49" s="64">
        <f>D49*E49</f>
        <v>125000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125000</v>
      </c>
      <c r="G64" s="120">
        <f t="shared" ref="G64:I64" si="12">SUM(G49:G62)</f>
        <v>125000</v>
      </c>
      <c r="H64" s="120">
        <f t="shared" si="12"/>
        <v>0</v>
      </c>
      <c r="I64" s="120">
        <f t="shared" si="12"/>
        <v>0</v>
      </c>
      <c r="J64" s="120">
        <f>SUM(J49:J62)</f>
        <v>125000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125000</v>
      </c>
      <c r="P64" s="63"/>
      <c r="Q64" s="63"/>
      <c r="R64" s="65">
        <f>SUM(R49:R63)</f>
        <v>125000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P50" sqref="P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182</v>
      </c>
    </row>
    <row r="7" spans="2:4" x14ac:dyDescent="0.25">
      <c r="B7" s="123"/>
    </row>
    <row r="8" spans="2:4" x14ac:dyDescent="0.25">
      <c r="B8" s="22" t="s">
        <v>125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267</v>
      </c>
      <c r="C49" s="5" t="s">
        <v>0</v>
      </c>
      <c r="D49" s="7">
        <v>2500</v>
      </c>
      <c r="E49">
        <v>20</v>
      </c>
      <c r="F49" s="53">
        <f>D49*E49</f>
        <v>50000</v>
      </c>
      <c r="G49" s="116">
        <f>SUM(H49:J49)</f>
        <v>50000</v>
      </c>
      <c r="H49" s="117">
        <f>L49+P49+T49+X49+AB49</f>
        <v>50000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50000</v>
      </c>
      <c r="P49" s="127">
        <f>F49</f>
        <v>50000</v>
      </c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50000</v>
      </c>
      <c r="G64" s="120">
        <f t="shared" ref="G64:I64" si="12">SUM(G49:G62)</f>
        <v>50000</v>
      </c>
      <c r="H64" s="120">
        <f t="shared" si="12"/>
        <v>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50000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P53" sqref="P5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183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268</v>
      </c>
      <c r="C52" s="5" t="s">
        <v>0</v>
      </c>
      <c r="D52" s="7">
        <v>1000</v>
      </c>
      <c r="E52" s="49">
        <v>150</v>
      </c>
      <c r="F52" s="53">
        <f t="shared" si="0"/>
        <v>150000</v>
      </c>
      <c r="G52" s="116">
        <f t="shared" si="1"/>
        <v>150000</v>
      </c>
      <c r="H52" s="117">
        <f t="shared" si="2"/>
        <v>150000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150000</v>
      </c>
      <c r="P52" s="127">
        <f>F52</f>
        <v>150000</v>
      </c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150000</v>
      </c>
      <c r="G64" s="120">
        <f t="shared" ref="G64:I64" si="12">SUM(G49:G62)</f>
        <v>150000</v>
      </c>
      <c r="H64" s="120">
        <f t="shared" si="12"/>
        <v>150000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150000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AB50" sqref="AB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93</v>
      </c>
    </row>
    <row r="6" spans="2:4" x14ac:dyDescent="0.25">
      <c r="B6" s="122" t="s">
        <v>184</v>
      </c>
    </row>
    <row r="7" spans="2:4" x14ac:dyDescent="0.25">
      <c r="B7" s="123"/>
    </row>
    <row r="8" spans="2:4" x14ac:dyDescent="0.25">
      <c r="B8" s="22" t="s">
        <v>127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386</v>
      </c>
      <c r="C49" s="5" t="s">
        <v>0</v>
      </c>
      <c r="D49" s="7">
        <f>50</f>
        <v>50</v>
      </c>
      <c r="E49">
        <f>2*3*365*5</f>
        <v>10950</v>
      </c>
      <c r="F49" s="53">
        <f>D49*E49</f>
        <v>547500</v>
      </c>
      <c r="G49" s="116">
        <f>SUM(H49:J49)</f>
        <v>547500</v>
      </c>
      <c r="H49" s="117">
        <f>L49+P49+T49+X49+AB49</f>
        <v>547500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109500</v>
      </c>
      <c r="L49" s="50">
        <f>F49/5</f>
        <v>109500</v>
      </c>
      <c r="M49" s="50"/>
      <c r="N49" s="64"/>
      <c r="O49" s="56">
        <f>SUM(P49:R49)</f>
        <v>109500</v>
      </c>
      <c r="P49" s="50">
        <f>F49/5</f>
        <v>109500</v>
      </c>
      <c r="Q49" s="50"/>
      <c r="R49" s="64"/>
      <c r="S49" s="56">
        <f>SUM(T49:V49)</f>
        <v>109500</v>
      </c>
      <c r="T49" s="50">
        <f>F49/5</f>
        <v>109500</v>
      </c>
      <c r="U49" s="51"/>
      <c r="V49" s="58"/>
      <c r="W49" s="56">
        <f>SUM(X49:Z49)</f>
        <v>109500</v>
      </c>
      <c r="X49" s="50">
        <f>F49/5</f>
        <v>109500</v>
      </c>
      <c r="Y49" s="50"/>
      <c r="Z49" s="58"/>
      <c r="AA49" s="56">
        <f>SUM(AB49:AD49)</f>
        <v>109500</v>
      </c>
      <c r="AB49" s="50">
        <f>F49/5</f>
        <v>109500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1">D50*E50</f>
        <v>0</v>
      </c>
      <c r="G50" s="116">
        <f t="shared" ref="G50:G62" si="2">SUM(H50:J50)</f>
        <v>0</v>
      </c>
      <c r="H50" s="117">
        <f t="shared" ref="H50:I62" si="3">L50+P50+T50+X50+AB50</f>
        <v>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0</v>
      </c>
      <c r="H52" s="117">
        <f t="shared" si="3"/>
        <v>0</v>
      </c>
      <c r="I52" s="117">
        <f t="shared" si="3"/>
        <v>0</v>
      </c>
      <c r="J52" s="118">
        <f t="shared" si="4"/>
        <v>0</v>
      </c>
      <c r="K52" s="56">
        <f t="shared" si="0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547500</v>
      </c>
      <c r="G64" s="120">
        <f t="shared" ref="G64:I64" si="12">SUM(G49:G62)</f>
        <v>547500</v>
      </c>
      <c r="H64" s="120">
        <f t="shared" si="12"/>
        <v>547500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109500</v>
      </c>
      <c r="L64" s="61">
        <f t="shared" si="13"/>
        <v>109500</v>
      </c>
      <c r="M64" s="61">
        <f t="shared" si="13"/>
        <v>0</v>
      </c>
      <c r="N64" s="61">
        <f>SUM(N49:N62)</f>
        <v>0</v>
      </c>
      <c r="O64" s="62">
        <f>SUM(O49:O62)</f>
        <v>109500</v>
      </c>
      <c r="P64" s="63"/>
      <c r="Q64" s="63"/>
      <c r="R64" s="65">
        <f>SUM(R49:R63)</f>
        <v>0</v>
      </c>
      <c r="S64" s="65">
        <f t="shared" ref="S64:AD64" si="14">SUM(S49:S63)</f>
        <v>109500</v>
      </c>
      <c r="T64" s="65">
        <f t="shared" si="14"/>
        <v>109500</v>
      </c>
      <c r="U64" s="65">
        <f t="shared" si="14"/>
        <v>0</v>
      </c>
      <c r="V64" s="65">
        <f t="shared" si="14"/>
        <v>0</v>
      </c>
      <c r="W64" s="65">
        <f t="shared" si="14"/>
        <v>109500</v>
      </c>
      <c r="X64" s="65">
        <f t="shared" si="14"/>
        <v>109500</v>
      </c>
      <c r="Y64" s="65">
        <f t="shared" si="14"/>
        <v>0</v>
      </c>
      <c r="Z64" s="65">
        <f t="shared" si="14"/>
        <v>0</v>
      </c>
      <c r="AA64" s="65">
        <f t="shared" si="14"/>
        <v>109500</v>
      </c>
      <c r="AB64" s="65">
        <f t="shared" si="14"/>
        <v>109500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355</v>
      </c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R50" sqref="R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186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269</v>
      </c>
      <c r="C49" s="5" t="s">
        <v>0</v>
      </c>
      <c r="D49" s="7">
        <v>2500</v>
      </c>
      <c r="E49">
        <v>25</v>
      </c>
      <c r="F49" s="53">
        <f>D49*E49</f>
        <v>62500</v>
      </c>
      <c r="G49" s="116">
        <f>SUM(H49:J49)</f>
        <v>62500</v>
      </c>
      <c r="H49" s="117">
        <f>L49+P49+T49+X49+AB49</f>
        <v>0</v>
      </c>
      <c r="I49" s="117">
        <f>M49+Q49+U49+Y49+AC49</f>
        <v>0</v>
      </c>
      <c r="J49" s="118">
        <f>R49+V49+Z49+AD49</f>
        <v>62500</v>
      </c>
      <c r="K49" s="56"/>
      <c r="L49" s="50"/>
      <c r="M49" s="50"/>
      <c r="N49" s="64"/>
      <c r="O49" s="56">
        <f>SUM(P49:R49)</f>
        <v>62500</v>
      </c>
      <c r="P49" s="50"/>
      <c r="Q49" s="50"/>
      <c r="R49" s="64">
        <f>F49</f>
        <v>62500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62500</v>
      </c>
      <c r="G64" s="120">
        <f t="shared" ref="G64:I64" si="12">SUM(G49:G62)</f>
        <v>62500</v>
      </c>
      <c r="H64" s="120">
        <f t="shared" si="12"/>
        <v>0</v>
      </c>
      <c r="I64" s="120">
        <f t="shared" si="12"/>
        <v>0</v>
      </c>
      <c r="J64" s="120">
        <f>SUM(J49:J62)</f>
        <v>62500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62500</v>
      </c>
      <c r="P64" s="63"/>
      <c r="Q64" s="63"/>
      <c r="R64" s="65">
        <f>SUM(R49:R63)</f>
        <v>62500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2"/>
  <sheetViews>
    <sheetView zoomScale="70" zoomScaleNormal="70" workbookViewId="0">
      <selection activeCell="R52" sqref="R5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9.28515625" customWidth="1"/>
  </cols>
  <sheetData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137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243</v>
      </c>
      <c r="C51" s="5" t="s">
        <v>0</v>
      </c>
      <c r="D51" s="7">
        <v>2500</v>
      </c>
      <c r="E51">
        <v>80</v>
      </c>
      <c r="F51" s="53">
        <f>D51*E51</f>
        <v>200000</v>
      </c>
      <c r="G51" s="116">
        <f>SUM(H51:J51)</f>
        <v>200000</v>
      </c>
      <c r="H51" s="117">
        <f>L51+P51+T51+X51+AB51</f>
        <v>75000</v>
      </c>
      <c r="I51" s="117">
        <f>M51+Q51+U51+Y51+AC51</f>
        <v>0</v>
      </c>
      <c r="J51" s="118">
        <f>R51+V51+Z51+AD51</f>
        <v>125000</v>
      </c>
      <c r="K51" s="56"/>
      <c r="L51" s="50"/>
      <c r="M51" s="50"/>
      <c r="N51" s="64"/>
      <c r="O51" s="56">
        <f>SUM(P51:R51)</f>
        <v>125000</v>
      </c>
      <c r="P51" s="50"/>
      <c r="Q51" s="50"/>
      <c r="R51" s="64">
        <f>50*D51</f>
        <v>125000</v>
      </c>
      <c r="S51" s="56">
        <f>SUM(T51:V51)</f>
        <v>25000</v>
      </c>
      <c r="T51" s="50">
        <f>10*D51</f>
        <v>25000</v>
      </c>
      <c r="U51" s="51"/>
      <c r="V51" s="58"/>
      <c r="W51" s="56">
        <f>SUM(X51:Z51)</f>
        <v>25000</v>
      </c>
      <c r="X51" s="50">
        <f>10*D51</f>
        <v>25000</v>
      </c>
      <c r="Y51" s="50"/>
      <c r="Z51" s="58"/>
      <c r="AA51" s="56">
        <f>SUM(AB51:AD51)</f>
        <v>25000</v>
      </c>
      <c r="AB51" s="50">
        <f>10*D51</f>
        <v>25000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244</v>
      </c>
      <c r="C54" s="5" t="s">
        <v>0</v>
      </c>
      <c r="D54" s="7">
        <v>200</v>
      </c>
      <c r="E54" s="49">
        <v>500</v>
      </c>
      <c r="F54" s="53">
        <f t="shared" si="0"/>
        <v>100000</v>
      </c>
      <c r="G54" s="116">
        <f t="shared" si="1"/>
        <v>100000</v>
      </c>
      <c r="H54" s="117">
        <f t="shared" si="2"/>
        <v>60000</v>
      </c>
      <c r="I54" s="117">
        <f t="shared" si="2"/>
        <v>0</v>
      </c>
      <c r="J54" s="118">
        <f t="shared" si="3"/>
        <v>40000</v>
      </c>
      <c r="K54" s="56">
        <f t="shared" si="4"/>
        <v>0</v>
      </c>
      <c r="L54" s="50"/>
      <c r="M54" s="50"/>
      <c r="N54" s="64"/>
      <c r="O54" s="56">
        <f t="shared" si="8"/>
        <v>40000</v>
      </c>
      <c r="P54" s="50"/>
      <c r="Q54" s="50"/>
      <c r="R54" s="64">
        <f>D54*200</f>
        <v>40000</v>
      </c>
      <c r="S54" s="56">
        <f t="shared" si="5"/>
        <v>20000</v>
      </c>
      <c r="T54" s="50">
        <f>D54*100</f>
        <v>20000</v>
      </c>
      <c r="U54" s="51"/>
      <c r="V54" s="58"/>
      <c r="W54" s="56">
        <f t="shared" si="6"/>
        <v>20000</v>
      </c>
      <c r="X54" s="50">
        <f>D54*100</f>
        <v>20000</v>
      </c>
      <c r="Y54" s="50"/>
      <c r="Z54" s="58"/>
      <c r="AA54" s="56">
        <f t="shared" si="7"/>
        <v>20000</v>
      </c>
      <c r="AB54" s="50">
        <f>D54*100</f>
        <v>20000</v>
      </c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>
        <f>D60*E60/4</f>
        <v>0</v>
      </c>
      <c r="S60" s="56">
        <f t="shared" si="5"/>
        <v>0</v>
      </c>
      <c r="T60" s="50">
        <f>F60/4</f>
        <v>0</v>
      </c>
      <c r="U60" s="51"/>
      <c r="V60" s="58"/>
      <c r="W60" s="56">
        <f t="shared" si="6"/>
        <v>0</v>
      </c>
      <c r="X60" s="50">
        <f>F60/4</f>
        <v>0</v>
      </c>
      <c r="Y60" s="50"/>
      <c r="Z60" s="58"/>
      <c r="AA60" s="56">
        <f t="shared" si="7"/>
        <v>0</v>
      </c>
      <c r="AB60" s="50">
        <f>F60/4</f>
        <v>0</v>
      </c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>
        <f t="shared" ref="R61:R64" si="11">D61*E61/4</f>
        <v>0</v>
      </c>
      <c r="S61" s="56">
        <f t="shared" si="5"/>
        <v>0</v>
      </c>
      <c r="T61" s="50">
        <f t="shared" ref="T61:T64" si="12">F61/4</f>
        <v>0</v>
      </c>
      <c r="U61" s="51"/>
      <c r="V61" s="58"/>
      <c r="W61" s="56">
        <f t="shared" si="6"/>
        <v>0</v>
      </c>
      <c r="X61" s="50">
        <f t="shared" ref="X61:X64" si="13">F61/4</f>
        <v>0</v>
      </c>
      <c r="Y61" s="50"/>
      <c r="Z61" s="58"/>
      <c r="AA61" s="56">
        <f t="shared" si="7"/>
        <v>0</v>
      </c>
      <c r="AB61" s="50">
        <f t="shared" ref="AB61:AB64" si="14">F61/4</f>
        <v>0</v>
      </c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>
        <f t="shared" si="11"/>
        <v>0</v>
      </c>
      <c r="S62" s="56">
        <f t="shared" si="5"/>
        <v>0</v>
      </c>
      <c r="T62" s="50">
        <f t="shared" si="12"/>
        <v>0</v>
      </c>
      <c r="U62" s="51"/>
      <c r="V62" s="58"/>
      <c r="W62" s="56">
        <f t="shared" si="6"/>
        <v>0</v>
      </c>
      <c r="X62" s="50">
        <f t="shared" si="13"/>
        <v>0</v>
      </c>
      <c r="Y62" s="50"/>
      <c r="Z62" s="58"/>
      <c r="AA62" s="56">
        <f t="shared" si="7"/>
        <v>0</v>
      </c>
      <c r="AB62" s="50">
        <f t="shared" si="14"/>
        <v>0</v>
      </c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>
        <f t="shared" si="11"/>
        <v>0</v>
      </c>
      <c r="S63" s="56">
        <f t="shared" si="5"/>
        <v>0</v>
      </c>
      <c r="T63" s="50">
        <f t="shared" si="12"/>
        <v>0</v>
      </c>
      <c r="U63" s="51"/>
      <c r="V63" s="58"/>
      <c r="W63" s="56">
        <f t="shared" si="6"/>
        <v>0</v>
      </c>
      <c r="X63" s="50">
        <f t="shared" si="13"/>
        <v>0</v>
      </c>
      <c r="Y63" s="50"/>
      <c r="Z63" s="58"/>
      <c r="AA63" s="56">
        <f t="shared" si="7"/>
        <v>0</v>
      </c>
      <c r="AB63" s="50">
        <f t="shared" si="14"/>
        <v>0</v>
      </c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>
        <f t="shared" si="11"/>
        <v>0</v>
      </c>
      <c r="S64" s="56">
        <f t="shared" si="5"/>
        <v>0</v>
      </c>
      <c r="T64" s="50">
        <f t="shared" si="12"/>
        <v>0</v>
      </c>
      <c r="U64" s="51"/>
      <c r="V64" s="58"/>
      <c r="W64" s="56">
        <f t="shared" si="6"/>
        <v>0</v>
      </c>
      <c r="X64" s="50">
        <f t="shared" si="13"/>
        <v>0</v>
      </c>
      <c r="Y64" s="50"/>
      <c r="Z64" s="58"/>
      <c r="AA64" s="56">
        <f t="shared" si="7"/>
        <v>0</v>
      </c>
      <c r="AB64" s="50">
        <f t="shared" si="14"/>
        <v>0</v>
      </c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300000</v>
      </c>
      <c r="G66" s="120">
        <f t="shared" ref="G66:I66" si="15">SUM(G51:G64)</f>
        <v>300000</v>
      </c>
      <c r="H66" s="120">
        <f t="shared" si="15"/>
        <v>135000</v>
      </c>
      <c r="I66" s="120">
        <f t="shared" si="15"/>
        <v>0</v>
      </c>
      <c r="J66" s="120">
        <f>SUM(J51:J64)</f>
        <v>165000</v>
      </c>
      <c r="K66" s="61">
        <f t="shared" ref="K66:M66" si="16">SUM(K51:K64)</f>
        <v>0</v>
      </c>
      <c r="L66" s="61">
        <f t="shared" si="16"/>
        <v>0</v>
      </c>
      <c r="M66" s="61">
        <f t="shared" si="16"/>
        <v>0</v>
      </c>
      <c r="N66" s="61">
        <f>SUM(N51:N64)</f>
        <v>0</v>
      </c>
      <c r="O66" s="62">
        <f>SUM(O51:O64)</f>
        <v>165000</v>
      </c>
      <c r="P66" s="63"/>
      <c r="Q66" s="63"/>
      <c r="R66" s="65">
        <f>SUM(R51:R65)</f>
        <v>165000</v>
      </c>
      <c r="S66" s="65">
        <f t="shared" ref="S66:AD66" si="17">SUM(S51:S65)</f>
        <v>45000</v>
      </c>
      <c r="T66" s="65">
        <f t="shared" si="17"/>
        <v>45000</v>
      </c>
      <c r="U66" s="65">
        <f t="shared" si="17"/>
        <v>0</v>
      </c>
      <c r="V66" s="65">
        <f t="shared" si="17"/>
        <v>0</v>
      </c>
      <c r="W66" s="65">
        <f t="shared" si="17"/>
        <v>45000</v>
      </c>
      <c r="X66" s="65">
        <f t="shared" si="17"/>
        <v>45000</v>
      </c>
      <c r="Y66" s="65">
        <f t="shared" si="17"/>
        <v>0</v>
      </c>
      <c r="Z66" s="65">
        <f t="shared" si="17"/>
        <v>0</v>
      </c>
      <c r="AA66" s="65">
        <f t="shared" si="17"/>
        <v>45000</v>
      </c>
      <c r="AB66" s="65">
        <f t="shared" si="17"/>
        <v>45000</v>
      </c>
      <c r="AC66" s="65">
        <f t="shared" si="17"/>
        <v>0</v>
      </c>
      <c r="AD66" s="65">
        <f t="shared" si="17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J69" sqref="J69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8.710937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  <col min="27" max="27" width="11.425781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187</v>
      </c>
    </row>
    <row r="7" spans="2:4" x14ac:dyDescent="0.25">
      <c r="B7" s="123"/>
    </row>
    <row r="8" spans="2:4" x14ac:dyDescent="0.25">
      <c r="B8" s="22" t="s">
        <v>127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270</v>
      </c>
      <c r="C49" s="5" t="s">
        <v>0</v>
      </c>
      <c r="D49" s="7">
        <v>230000</v>
      </c>
      <c r="E49">
        <f>3</f>
        <v>3</v>
      </c>
      <c r="F49" s="53">
        <f>D49*E49</f>
        <v>690000</v>
      </c>
      <c r="G49" s="116">
        <f>SUM(H49:J49)</f>
        <v>690000</v>
      </c>
      <c r="H49" s="117">
        <f>L49+P49+T49+X49+AB49</f>
        <v>690000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230000</v>
      </c>
      <c r="T49" s="50">
        <f>F49/3</f>
        <v>230000</v>
      </c>
      <c r="U49" s="51"/>
      <c r="V49" s="58"/>
      <c r="W49" s="56">
        <f>SUM(X49:Z49)</f>
        <v>230000</v>
      </c>
      <c r="X49" s="50">
        <f>F49/3</f>
        <v>230000</v>
      </c>
      <c r="Y49" s="50"/>
      <c r="Z49" s="58"/>
      <c r="AA49" s="56">
        <f>SUM(AB49:AD49)</f>
        <v>230000</v>
      </c>
      <c r="AB49" s="50">
        <f>F49/3</f>
        <v>230000</v>
      </c>
      <c r="AC49" s="50"/>
      <c r="AD49" s="58"/>
    </row>
    <row r="50" spans="2:30" x14ac:dyDescent="0.25">
      <c r="B50" s="3" t="s">
        <v>393</v>
      </c>
      <c r="C50" s="5" t="s">
        <v>6</v>
      </c>
      <c r="D50" s="7">
        <v>50000</v>
      </c>
      <c r="E50">
        <f>3</f>
        <v>3</v>
      </c>
      <c r="F50" s="53">
        <f t="shared" ref="F50:F56" si="0">D50*E50</f>
        <v>150000</v>
      </c>
      <c r="G50" s="116">
        <f t="shared" ref="G50:G62" si="1">SUM(H50:J50)</f>
        <v>150000</v>
      </c>
      <c r="H50" s="117">
        <f t="shared" ref="H50:I62" si="2">L50+P50+T50+X50+AB50</f>
        <v>150000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50000</v>
      </c>
      <c r="T50" s="50">
        <f>F50/3</f>
        <v>50000</v>
      </c>
      <c r="U50" s="51"/>
      <c r="V50" s="58"/>
      <c r="W50" s="56">
        <f t="shared" ref="W50:W62" si="6">SUM(X50:Z50)</f>
        <v>50000</v>
      </c>
      <c r="X50" s="50">
        <f>F50/3</f>
        <v>50000</v>
      </c>
      <c r="Y50" s="50"/>
      <c r="Z50" s="58"/>
      <c r="AA50" s="56">
        <f t="shared" ref="AA50:AA62" si="7">SUM(AB50:AD50)</f>
        <v>50000</v>
      </c>
      <c r="AB50" s="50">
        <f>F50/3</f>
        <v>50000</v>
      </c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271</v>
      </c>
      <c r="C52" s="5" t="s">
        <v>0</v>
      </c>
      <c r="D52" s="7">
        <v>500000</v>
      </c>
      <c r="E52" s="49">
        <f>2</f>
        <v>2</v>
      </c>
      <c r="F52" s="53">
        <f t="shared" si="0"/>
        <v>1000000</v>
      </c>
      <c r="G52" s="116">
        <f t="shared" si="1"/>
        <v>1000000</v>
      </c>
      <c r="H52" s="117">
        <f t="shared" si="2"/>
        <v>1000000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500000</v>
      </c>
      <c r="X52" s="50">
        <f>F52/2</f>
        <v>500000</v>
      </c>
      <c r="Y52" s="50"/>
      <c r="Z52" s="58"/>
      <c r="AA52" s="56">
        <f t="shared" si="7"/>
        <v>500000</v>
      </c>
      <c r="AB52" s="50">
        <f>F52/2</f>
        <v>500000</v>
      </c>
      <c r="AC52" s="50"/>
      <c r="AD52" s="58"/>
    </row>
    <row r="53" spans="2:30" x14ac:dyDescent="0.25">
      <c r="B53" s="3" t="s">
        <v>272</v>
      </c>
      <c r="C53" s="5" t="s">
        <v>109</v>
      </c>
      <c r="D53" s="7">
        <f>D50</f>
        <v>50000</v>
      </c>
      <c r="E53" s="49">
        <f>2</f>
        <v>2</v>
      </c>
      <c r="F53" s="53">
        <f t="shared" si="0"/>
        <v>100000</v>
      </c>
      <c r="G53" s="116">
        <f t="shared" si="1"/>
        <v>100000</v>
      </c>
      <c r="H53" s="117">
        <f t="shared" si="2"/>
        <v>100000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50000</v>
      </c>
      <c r="X53" s="50">
        <f>F53/2</f>
        <v>50000</v>
      </c>
      <c r="Y53" s="50"/>
      <c r="Z53" s="58"/>
      <c r="AA53" s="56">
        <f t="shared" si="7"/>
        <v>50000</v>
      </c>
      <c r="AB53" s="50">
        <f>F53/2</f>
        <v>50000</v>
      </c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273</v>
      </c>
      <c r="C55" s="5" t="s">
        <v>108</v>
      </c>
      <c r="D55" s="7">
        <f>800000</f>
        <v>800000</v>
      </c>
      <c r="E55">
        <f>2</f>
        <v>2</v>
      </c>
      <c r="F55" s="53">
        <f t="shared" si="0"/>
        <v>1600000</v>
      </c>
      <c r="G55" s="116">
        <f t="shared" si="1"/>
        <v>1600000</v>
      </c>
      <c r="H55" s="117">
        <f t="shared" si="2"/>
        <v>1600000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800000</v>
      </c>
      <c r="X55" s="50">
        <f>F55/2</f>
        <v>800000</v>
      </c>
      <c r="Y55" s="50"/>
      <c r="Z55" s="58"/>
      <c r="AA55" s="56">
        <f t="shared" si="7"/>
        <v>800000</v>
      </c>
      <c r="AB55" s="50">
        <f>F55/2</f>
        <v>800000</v>
      </c>
      <c r="AC55" s="50"/>
      <c r="AD55" s="58"/>
    </row>
    <row r="56" spans="2:30" x14ac:dyDescent="0.25">
      <c r="B56" s="3" t="s">
        <v>273</v>
      </c>
      <c r="C56" s="5" t="s">
        <v>33</v>
      </c>
      <c r="D56" s="7">
        <f>50000</f>
        <v>50000</v>
      </c>
      <c r="E56">
        <f>2</f>
        <v>2</v>
      </c>
      <c r="F56" s="53">
        <f t="shared" si="0"/>
        <v>100000</v>
      </c>
      <c r="G56" s="116">
        <f t="shared" si="1"/>
        <v>100000</v>
      </c>
      <c r="H56" s="117">
        <f t="shared" si="2"/>
        <v>100000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50000</v>
      </c>
      <c r="X56" s="50">
        <f>F56/2</f>
        <v>50000</v>
      </c>
      <c r="Y56" s="50"/>
      <c r="Z56" s="58"/>
      <c r="AA56" s="56">
        <f t="shared" si="7"/>
        <v>50000</v>
      </c>
      <c r="AB56" s="50">
        <f>F56/2</f>
        <v>50000</v>
      </c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3640000</v>
      </c>
      <c r="G64" s="120">
        <f t="shared" ref="G64:I64" si="12">SUM(G49:G62)</f>
        <v>3640000</v>
      </c>
      <c r="H64" s="120">
        <f t="shared" si="12"/>
        <v>3640000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280000</v>
      </c>
      <c r="T64" s="65">
        <f t="shared" si="14"/>
        <v>280000</v>
      </c>
      <c r="U64" s="65">
        <f t="shared" si="14"/>
        <v>0</v>
      </c>
      <c r="V64" s="65">
        <f t="shared" si="14"/>
        <v>0</v>
      </c>
      <c r="W64" s="65">
        <f t="shared" si="14"/>
        <v>1680000</v>
      </c>
      <c r="X64" s="65">
        <f t="shared" si="14"/>
        <v>1680000</v>
      </c>
      <c r="Y64" s="65">
        <f t="shared" si="14"/>
        <v>0</v>
      </c>
      <c r="Z64" s="65">
        <f t="shared" si="14"/>
        <v>0</v>
      </c>
      <c r="AA64" s="65">
        <f t="shared" si="14"/>
        <v>1680000</v>
      </c>
      <c r="AB64" s="65">
        <f t="shared" si="14"/>
        <v>1680000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356</v>
      </c>
    </row>
    <row r="68" spans="2:6" x14ac:dyDescent="0.25">
      <c r="B68" t="s">
        <v>357</v>
      </c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U73" sqref="U7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9.28515625" customWidth="1"/>
    <col min="6" max="6" width="17.8554687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188</v>
      </c>
    </row>
    <row r="7" spans="2:4" x14ac:dyDescent="0.25">
      <c r="B7" s="123"/>
    </row>
    <row r="8" spans="2:4" x14ac:dyDescent="0.25">
      <c r="B8" s="22" t="s">
        <v>126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370</v>
      </c>
      <c r="C49" s="5" t="s">
        <v>0</v>
      </c>
      <c r="D49" s="7">
        <v>50</v>
      </c>
      <c r="E49">
        <f>3*3*200*5</f>
        <v>9000</v>
      </c>
      <c r="F49" s="53">
        <f>D49*E49</f>
        <v>450000</v>
      </c>
      <c r="G49" s="116">
        <f>SUM(H49:J49)</f>
        <v>450000</v>
      </c>
      <c r="H49" s="117">
        <f>L49+P49+T49+X49+AB49</f>
        <v>450000</v>
      </c>
      <c r="I49" s="117">
        <f>M49+Q49+U49+Y49+AC49</f>
        <v>0</v>
      </c>
      <c r="J49" s="118">
        <f>R49+V49+Z49+AD49</f>
        <v>0</v>
      </c>
      <c r="K49" s="56">
        <f t="shared" ref="K49:K62" si="0">SUM(L49:N49)</f>
        <v>90000</v>
      </c>
      <c r="L49" s="50">
        <f>F49/5</f>
        <v>90000</v>
      </c>
      <c r="M49" s="50"/>
      <c r="N49" s="64"/>
      <c r="O49" s="56">
        <f>SUM(P49:R49)</f>
        <v>90000</v>
      </c>
      <c r="P49" s="50">
        <f>F49/5</f>
        <v>90000</v>
      </c>
      <c r="Q49" s="50"/>
      <c r="R49" s="64"/>
      <c r="S49" s="56">
        <f>SUM(T49:V49)</f>
        <v>90000</v>
      </c>
      <c r="T49" s="50">
        <f>F49/5</f>
        <v>90000</v>
      </c>
      <c r="U49" s="51"/>
      <c r="V49" s="58"/>
      <c r="W49" s="56">
        <f>SUM(X49:Z49)</f>
        <v>90000</v>
      </c>
      <c r="X49" s="50">
        <f>F49/5</f>
        <v>90000</v>
      </c>
      <c r="Y49" s="50"/>
      <c r="Z49" s="58"/>
      <c r="AA49" s="56">
        <f>SUM(AB49:AD49)</f>
        <v>90000</v>
      </c>
      <c r="AB49" s="50">
        <f>F49/5</f>
        <v>90000</v>
      </c>
      <c r="AC49" s="50"/>
      <c r="AD49" s="58"/>
    </row>
    <row r="50" spans="2:30" x14ac:dyDescent="0.25">
      <c r="B50" s="3" t="s">
        <v>375</v>
      </c>
      <c r="C50" s="5" t="s">
        <v>6</v>
      </c>
      <c r="D50" s="7">
        <v>500</v>
      </c>
      <c r="E50">
        <f>5*2*200*5</f>
        <v>10000</v>
      </c>
      <c r="F50" s="53">
        <f t="shared" ref="F50:F56" si="1">D50*E50</f>
        <v>5000000</v>
      </c>
      <c r="G50" s="116">
        <f t="shared" ref="G50:G62" si="2">SUM(H50:J50)</f>
        <v>5000000</v>
      </c>
      <c r="H50" s="117">
        <f t="shared" ref="H50:I62" si="3">L50+P50+T50+X50+AB50</f>
        <v>5000000</v>
      </c>
      <c r="I50" s="117">
        <f t="shared" si="3"/>
        <v>0</v>
      </c>
      <c r="J50" s="118">
        <f t="shared" ref="J50:J62" si="4">R50+V50+Z50+AD50</f>
        <v>0</v>
      </c>
      <c r="K50" s="56">
        <f t="shared" si="0"/>
        <v>1000000</v>
      </c>
      <c r="L50" s="50">
        <f>F50/5</f>
        <v>1000000</v>
      </c>
      <c r="M50" s="50"/>
      <c r="N50" s="58"/>
      <c r="O50" s="56">
        <f>SUM(P50:R50)</f>
        <v>1000000</v>
      </c>
      <c r="P50" s="50">
        <f>F50/5</f>
        <v>1000000</v>
      </c>
      <c r="Q50" s="50"/>
      <c r="R50" s="64"/>
      <c r="S50" s="56">
        <f t="shared" ref="S50:S62" si="5">SUM(T50:V50)</f>
        <v>1000000</v>
      </c>
      <c r="T50" s="50">
        <f>F50/5</f>
        <v>1000000</v>
      </c>
      <c r="U50" s="51"/>
      <c r="V50" s="58"/>
      <c r="W50" s="56">
        <f t="shared" ref="W50:W62" si="6">SUM(X50:Z50)</f>
        <v>1000000</v>
      </c>
      <c r="X50" s="50">
        <f>F50/5</f>
        <v>1000000</v>
      </c>
      <c r="Y50" s="50"/>
      <c r="Z50" s="58"/>
      <c r="AA50" s="56">
        <f t="shared" ref="AA50:AA62" si="7">SUM(AB50:AD50)</f>
        <v>1000000</v>
      </c>
      <c r="AB50" s="50">
        <f>F50/5</f>
        <v>1000000</v>
      </c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0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1"/>
        <v>0</v>
      </c>
      <c r="G52" s="116">
        <f t="shared" si="2"/>
        <v>0</v>
      </c>
      <c r="H52" s="117">
        <f t="shared" si="3"/>
        <v>0</v>
      </c>
      <c r="I52" s="117">
        <f t="shared" si="3"/>
        <v>0</v>
      </c>
      <c r="J52" s="118">
        <f t="shared" si="4"/>
        <v>0</v>
      </c>
      <c r="K52" s="56">
        <f t="shared" si="0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1"/>
        <v>0</v>
      </c>
      <c r="G53" s="116">
        <f t="shared" si="2"/>
        <v>0</v>
      </c>
      <c r="H53" s="117">
        <f t="shared" si="3"/>
        <v>0</v>
      </c>
      <c r="I53" s="117">
        <f t="shared" si="3"/>
        <v>0</v>
      </c>
      <c r="J53" s="118">
        <f t="shared" si="4"/>
        <v>0</v>
      </c>
      <c r="K53" s="56">
        <f t="shared" si="0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0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1"/>
        <v>0</v>
      </c>
      <c r="G56" s="116">
        <f t="shared" si="2"/>
        <v>0</v>
      </c>
      <c r="H56" s="117">
        <f t="shared" si="3"/>
        <v>0</v>
      </c>
      <c r="I56" s="117">
        <f t="shared" si="3"/>
        <v>0</v>
      </c>
      <c r="J56" s="118">
        <f t="shared" si="4"/>
        <v>0</v>
      </c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2"/>
        <v>0</v>
      </c>
      <c r="H59" s="117">
        <f t="shared" si="3"/>
        <v>0</v>
      </c>
      <c r="I59" s="117">
        <f t="shared" si="3"/>
        <v>0</v>
      </c>
      <c r="J59" s="118">
        <f t="shared" si="4"/>
        <v>0</v>
      </c>
      <c r="K59" s="56">
        <f t="shared" si="0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5450000</v>
      </c>
      <c r="G64" s="120">
        <f t="shared" ref="G64:I64" si="12">SUM(G49:G62)</f>
        <v>5450000</v>
      </c>
      <c r="H64" s="120">
        <f t="shared" si="12"/>
        <v>5450000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1090000</v>
      </c>
      <c r="L64" s="61">
        <f t="shared" si="13"/>
        <v>1090000</v>
      </c>
      <c r="M64" s="61">
        <f t="shared" si="13"/>
        <v>0</v>
      </c>
      <c r="N64" s="61">
        <f>SUM(N49:N62)</f>
        <v>0</v>
      </c>
      <c r="O64" s="62">
        <f>SUM(O49:O62)</f>
        <v>1090000</v>
      </c>
      <c r="P64" s="63"/>
      <c r="Q64" s="63"/>
      <c r="R64" s="65">
        <f>SUM(R49:R63)</f>
        <v>0</v>
      </c>
      <c r="S64" s="65">
        <f t="shared" ref="S64:AD64" si="14">SUM(S49:S63)</f>
        <v>1090000</v>
      </c>
      <c r="T64" s="65">
        <f t="shared" si="14"/>
        <v>1090000</v>
      </c>
      <c r="U64" s="65">
        <f t="shared" si="14"/>
        <v>0</v>
      </c>
      <c r="V64" s="65">
        <f t="shared" si="14"/>
        <v>0</v>
      </c>
      <c r="W64" s="65">
        <f t="shared" si="14"/>
        <v>1090000</v>
      </c>
      <c r="X64" s="65">
        <f t="shared" si="14"/>
        <v>1090000</v>
      </c>
      <c r="Y64" s="65">
        <f t="shared" si="14"/>
        <v>0</v>
      </c>
      <c r="Z64" s="65">
        <f t="shared" si="14"/>
        <v>0</v>
      </c>
      <c r="AA64" s="65">
        <f t="shared" si="14"/>
        <v>1090000</v>
      </c>
      <c r="AB64" s="65">
        <f t="shared" si="14"/>
        <v>1090000</v>
      </c>
      <c r="AC64" s="65">
        <f t="shared" si="14"/>
        <v>0</v>
      </c>
      <c r="AD64" s="65">
        <f t="shared" si="14"/>
        <v>0</v>
      </c>
    </row>
    <row r="67" spans="2:6" x14ac:dyDescent="0.25">
      <c r="B67" t="s">
        <v>358</v>
      </c>
    </row>
    <row r="68" spans="2:6" x14ac:dyDescent="0.25">
      <c r="B68" t="s">
        <v>359</v>
      </c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8"/>
  <sheetViews>
    <sheetView zoomScale="70" zoomScaleNormal="70" workbookViewId="0">
      <selection activeCell="E64" sqref="E6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9.28515625" customWidth="1"/>
    <col min="7" max="7" width="14.28515625" customWidth="1"/>
    <col min="8" max="8" width="15.8554687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189</v>
      </c>
    </row>
    <row r="7" spans="2:4" x14ac:dyDescent="0.25">
      <c r="B7" s="123"/>
    </row>
    <row r="8" spans="2:4" x14ac:dyDescent="0.25">
      <c r="B8" s="22" t="s">
        <v>127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1:30" x14ac:dyDescent="0.25">
      <c r="A49" t="s">
        <v>396</v>
      </c>
      <c r="B49" s="100" t="s">
        <v>274</v>
      </c>
      <c r="C49" s="5" t="s">
        <v>0</v>
      </c>
      <c r="D49" s="7">
        <f>5000</f>
        <v>5000</v>
      </c>
      <c r="E49">
        <f>200*2</f>
        <v>400</v>
      </c>
      <c r="F49" s="53">
        <f>D49*E49</f>
        <v>2000000</v>
      </c>
      <c r="G49" s="116">
        <f>SUM(H49:J49)</f>
        <v>2000000</v>
      </c>
      <c r="H49" s="117">
        <f>L49+P49+T49+X49+AB49</f>
        <v>2000000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1000000</v>
      </c>
      <c r="X49" s="50">
        <f>F49/2</f>
        <v>1000000</v>
      </c>
      <c r="Y49" s="50"/>
      <c r="Z49" s="58"/>
      <c r="AA49" s="56">
        <f>SUM(AB49:AD49)</f>
        <v>1000000</v>
      </c>
      <c r="AB49" s="50">
        <f>F49/2</f>
        <v>1000000</v>
      </c>
      <c r="AC49" s="50"/>
      <c r="AD49" s="58"/>
    </row>
    <row r="50" spans="1:30" x14ac:dyDescent="0.25">
      <c r="B50" s="3" t="s">
        <v>394</v>
      </c>
      <c r="C50" s="5" t="s">
        <v>6</v>
      </c>
      <c r="D50" s="7">
        <v>8500</v>
      </c>
      <c r="E50">
        <f>E49/15*2</f>
        <v>53.333333333333336</v>
      </c>
      <c r="F50" s="53">
        <f t="shared" ref="F50:F60" si="0">D50*E50</f>
        <v>453333.33333333337</v>
      </c>
      <c r="G50" s="116">
        <f t="shared" ref="G50:G70" si="1">SUM(H50:J50)</f>
        <v>453333.33333333337</v>
      </c>
      <c r="H50" s="117">
        <f t="shared" ref="H50:I70" si="2">L50+P50+T50+X50+AB50</f>
        <v>453333.33333333337</v>
      </c>
      <c r="I50" s="117">
        <f t="shared" si="2"/>
        <v>0</v>
      </c>
      <c r="J50" s="118">
        <f t="shared" ref="J50:J70" si="3">R50+V50+Z50+AD50</f>
        <v>0</v>
      </c>
      <c r="K50" s="56">
        <f t="shared" ref="K50:K70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70" si="5">SUM(T50:V50)</f>
        <v>0</v>
      </c>
      <c r="T50" s="50"/>
      <c r="U50" s="51"/>
      <c r="V50" s="58"/>
      <c r="W50" s="56">
        <f t="shared" ref="W50:W70" si="6">SUM(X50:Z50)</f>
        <v>226666.66666666669</v>
      </c>
      <c r="X50" s="50">
        <f t="shared" ref="X50:X51" si="7">F50/2</f>
        <v>226666.66666666669</v>
      </c>
      <c r="Y50" s="50"/>
      <c r="Z50" s="58"/>
      <c r="AA50" s="56">
        <f t="shared" ref="AA50:AA70" si="8">SUM(AB50:AD50)</f>
        <v>226666.66666666669</v>
      </c>
      <c r="AB50" s="50">
        <f t="shared" ref="AB50:AB51" si="9">F50/2</f>
        <v>226666.66666666669</v>
      </c>
      <c r="AC50" s="50"/>
      <c r="AD50" s="58"/>
    </row>
    <row r="51" spans="1:30" x14ac:dyDescent="0.25">
      <c r="B51" s="3" t="s">
        <v>395</v>
      </c>
      <c r="C51" s="5"/>
      <c r="D51" s="7">
        <v>50000</v>
      </c>
      <c r="E51">
        <f>2</f>
        <v>2</v>
      </c>
      <c r="F51" s="53">
        <f t="shared" si="0"/>
        <v>100000</v>
      </c>
      <c r="G51" s="116"/>
      <c r="H51" s="117"/>
      <c r="I51" s="117"/>
      <c r="J51" s="118"/>
      <c r="K51" s="56"/>
      <c r="L51" s="50"/>
      <c r="M51" s="50"/>
      <c r="N51" s="58"/>
      <c r="O51" s="56"/>
      <c r="P51" s="50"/>
      <c r="Q51" s="50"/>
      <c r="R51" s="64"/>
      <c r="S51" s="56"/>
      <c r="T51" s="50"/>
      <c r="U51" s="51"/>
      <c r="V51" s="58"/>
      <c r="W51" s="56"/>
      <c r="X51" s="50">
        <f t="shared" si="7"/>
        <v>50000</v>
      </c>
      <c r="Y51" s="50"/>
      <c r="Z51" s="58"/>
      <c r="AA51" s="56"/>
      <c r="AB51" s="50">
        <f t="shared" si="9"/>
        <v>50000</v>
      </c>
      <c r="AC51" s="50"/>
      <c r="AD51" s="58"/>
    </row>
    <row r="52" spans="1:30" x14ac:dyDescent="0.25">
      <c r="B52" s="3"/>
      <c r="C52" s="5"/>
      <c r="D52" s="7"/>
      <c r="F52" s="53"/>
      <c r="G52" s="116"/>
      <c r="H52" s="117"/>
      <c r="I52" s="117"/>
      <c r="J52" s="118"/>
      <c r="K52" s="56"/>
      <c r="L52" s="50"/>
      <c r="M52" s="50"/>
      <c r="N52" s="58"/>
      <c r="O52" s="56"/>
      <c r="P52" s="50"/>
      <c r="Q52" s="50"/>
      <c r="R52" s="64"/>
      <c r="S52" s="56"/>
      <c r="T52" s="50"/>
      <c r="U52" s="51"/>
      <c r="V52" s="58"/>
      <c r="W52" s="56"/>
      <c r="X52" s="50"/>
      <c r="Y52" s="50"/>
      <c r="Z52" s="58"/>
      <c r="AA52" s="56"/>
      <c r="AB52" s="50"/>
      <c r="AC52" s="50"/>
      <c r="AD52" s="58"/>
    </row>
    <row r="53" spans="1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6" si="10">SUM(P53:R53)</f>
        <v>0</v>
      </c>
      <c r="P53" s="50"/>
      <c r="Q53" s="50"/>
      <c r="R53" s="64">
        <f t="shared" ref="R53:R65" si="11">F53</f>
        <v>0</v>
      </c>
      <c r="S53" s="56">
        <f t="shared" si="5"/>
        <v>0</v>
      </c>
      <c r="T53" s="50"/>
      <c r="U53" s="51"/>
      <c r="V53" s="58"/>
      <c r="W53" s="56">
        <f t="shared" si="6"/>
        <v>4000000</v>
      </c>
      <c r="X53" s="50">
        <f>F54/2</f>
        <v>4000000</v>
      </c>
      <c r="Y53" s="50"/>
      <c r="Z53" s="58"/>
      <c r="AA53" s="56">
        <f t="shared" si="8"/>
        <v>4000000</v>
      </c>
      <c r="AB53" s="50">
        <f>F54/2</f>
        <v>4000000</v>
      </c>
      <c r="AC53" s="50"/>
      <c r="AD53" s="58"/>
    </row>
    <row r="54" spans="1:30" x14ac:dyDescent="0.25">
      <c r="A54" t="s">
        <v>397</v>
      </c>
      <c r="B54" s="3" t="s">
        <v>400</v>
      </c>
      <c r="C54" s="5" t="s">
        <v>0</v>
      </c>
      <c r="D54" s="7">
        <v>4000000</v>
      </c>
      <c r="E54" s="49">
        <f>2</f>
        <v>2</v>
      </c>
      <c r="F54" s="53">
        <f t="shared" si="0"/>
        <v>8000000</v>
      </c>
      <c r="G54" s="116">
        <f t="shared" si="1"/>
        <v>0</v>
      </c>
      <c r="H54" s="117">
        <f t="shared" si="2"/>
        <v>0</v>
      </c>
      <c r="I54" s="117">
        <f t="shared" si="2"/>
        <v>0</v>
      </c>
      <c r="J54" s="118">
        <f t="shared" si="3"/>
        <v>0</v>
      </c>
      <c r="K54" s="56">
        <f t="shared" si="4"/>
        <v>0</v>
      </c>
      <c r="L54" s="50"/>
      <c r="M54" s="50"/>
      <c r="N54" s="64"/>
      <c r="O54" s="56">
        <f t="shared" si="10"/>
        <v>0</v>
      </c>
      <c r="P54" s="50"/>
      <c r="Q54" s="50"/>
      <c r="R54" s="64"/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8"/>
        <v>0</v>
      </c>
      <c r="AB54" s="50"/>
      <c r="AC54" s="50"/>
      <c r="AD54" s="58"/>
    </row>
    <row r="55" spans="1:30" x14ac:dyDescent="0.25">
      <c r="B55" s="3"/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10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8"/>
        <v>0</v>
      </c>
      <c r="AB55" s="50"/>
      <c r="AC55" s="50"/>
      <c r="AD55" s="58"/>
    </row>
    <row r="56" spans="1:30" x14ac:dyDescent="0.25">
      <c r="B56" s="3"/>
      <c r="C56" s="5"/>
      <c r="D56" s="7"/>
      <c r="E56" s="49"/>
      <c r="F56" s="53"/>
      <c r="G56" s="116"/>
      <c r="H56" s="117"/>
      <c r="I56" s="117"/>
      <c r="J56" s="118"/>
      <c r="K56" s="56"/>
      <c r="L56" s="50"/>
      <c r="M56" s="50"/>
      <c r="N56" s="64"/>
      <c r="O56" s="56"/>
      <c r="P56" s="50"/>
      <c r="Q56" s="50"/>
      <c r="R56" s="64"/>
      <c r="S56" s="56"/>
      <c r="T56" s="50"/>
      <c r="U56" s="51"/>
      <c r="V56" s="58"/>
      <c r="W56" s="56"/>
      <c r="X56" s="50"/>
      <c r="Y56" s="50"/>
      <c r="Z56" s="58"/>
      <c r="AA56" s="56"/>
      <c r="AB56" s="50"/>
      <c r="AC56" s="50"/>
      <c r="AD56" s="58"/>
    </row>
    <row r="57" spans="1:30" x14ac:dyDescent="0.25">
      <c r="B57" s="3"/>
      <c r="C57" s="5"/>
      <c r="D57" s="7"/>
      <c r="E57" s="49"/>
      <c r="F57" s="53"/>
      <c r="G57" s="116"/>
      <c r="H57" s="117"/>
      <c r="I57" s="117"/>
      <c r="J57" s="118"/>
      <c r="K57" s="56"/>
      <c r="L57" s="50"/>
      <c r="M57" s="50"/>
      <c r="N57" s="64"/>
      <c r="O57" s="56"/>
      <c r="P57" s="50"/>
      <c r="Q57" s="50"/>
      <c r="R57" s="64"/>
      <c r="S57" s="56"/>
      <c r="T57" s="50"/>
      <c r="U57" s="51"/>
      <c r="V57" s="58"/>
      <c r="W57" s="56"/>
      <c r="X57" s="50"/>
      <c r="Y57" s="50"/>
      <c r="Z57" s="58"/>
      <c r="AA57" s="56"/>
      <c r="AB57" s="50"/>
      <c r="AC57" s="50"/>
      <c r="AD57" s="58"/>
    </row>
    <row r="58" spans="1:30" x14ac:dyDescent="0.25">
      <c r="B58" s="3"/>
      <c r="C58" s="5"/>
      <c r="D58" s="7"/>
      <c r="F58" s="53"/>
      <c r="G58" s="116"/>
      <c r="H58" s="117"/>
      <c r="I58" s="117"/>
      <c r="J58" s="118"/>
      <c r="K58" s="56">
        <f t="shared" si="4"/>
        <v>0</v>
      </c>
      <c r="L58" s="50"/>
      <c r="M58" s="50"/>
      <c r="N58" s="58"/>
      <c r="O58" s="56">
        <f t="shared" si="10"/>
        <v>0</v>
      </c>
      <c r="P58" s="50"/>
      <c r="Q58" s="50"/>
      <c r="R58" s="64">
        <f t="shared" si="11"/>
        <v>0</v>
      </c>
      <c r="S58" s="56">
        <f t="shared" si="5"/>
        <v>0</v>
      </c>
      <c r="T58" s="50"/>
      <c r="U58" s="51"/>
      <c r="V58" s="58"/>
      <c r="W58" s="56">
        <f t="shared" si="6"/>
        <v>1240000</v>
      </c>
      <c r="X58" s="50">
        <f>F59/2</f>
        <v>1240000</v>
      </c>
      <c r="Y58" s="50"/>
      <c r="Z58" s="58"/>
      <c r="AA58" s="56">
        <f t="shared" si="8"/>
        <v>1240000</v>
      </c>
      <c r="AB58" s="50">
        <f>F59/2</f>
        <v>1240000</v>
      </c>
      <c r="AC58" s="50"/>
      <c r="AD58" s="58"/>
    </row>
    <row r="59" spans="1:30" x14ac:dyDescent="0.25">
      <c r="A59" t="s">
        <v>398</v>
      </c>
      <c r="B59" s="3" t="s">
        <v>401</v>
      </c>
      <c r="C59" s="5" t="s">
        <v>108</v>
      </c>
      <c r="D59" s="7">
        <v>310000</v>
      </c>
      <c r="E59">
        <f>2*4</f>
        <v>8</v>
      </c>
      <c r="F59" s="53">
        <f t="shared" si="0"/>
        <v>2480000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>
        <f t="shared" si="10"/>
        <v>0</v>
      </c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8"/>
        <v>0</v>
      </c>
      <c r="AB59" s="50"/>
      <c r="AC59" s="50"/>
      <c r="AD59" s="58"/>
    </row>
    <row r="60" spans="1:30" x14ac:dyDescent="0.25">
      <c r="B60" s="3" t="s">
        <v>402</v>
      </c>
      <c r="C60" s="5" t="s">
        <v>33</v>
      </c>
      <c r="D60" s="7">
        <v>2500</v>
      </c>
      <c r="F60" s="53">
        <f t="shared" si="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10"/>
        <v>0</v>
      </c>
      <c r="P60" s="50"/>
      <c r="Q60" s="50"/>
      <c r="R60" s="64"/>
      <c r="S60" s="56">
        <f t="shared" si="5"/>
        <v>0</v>
      </c>
      <c r="T60" s="50"/>
      <c r="U60" s="51"/>
      <c r="V60" s="58">
        <f>D60*E60/2</f>
        <v>0</v>
      </c>
      <c r="W60" s="56">
        <f t="shared" si="6"/>
        <v>0</v>
      </c>
      <c r="X60" s="50"/>
      <c r="Y60" s="50"/>
      <c r="Z60" s="58"/>
      <c r="AA60" s="56">
        <f t="shared" si="8"/>
        <v>0</v>
      </c>
      <c r="AB60" s="50"/>
      <c r="AC60" s="50"/>
      <c r="AD60" s="58"/>
    </row>
    <row r="61" spans="1:30" x14ac:dyDescent="0.25">
      <c r="B61" s="3"/>
      <c r="C61" s="5"/>
      <c r="D61" s="7"/>
      <c r="F61" s="53"/>
      <c r="G61" s="116"/>
      <c r="H61" s="117"/>
      <c r="I61" s="117"/>
      <c r="J61" s="118"/>
      <c r="K61" s="56"/>
      <c r="L61" s="50"/>
      <c r="M61" s="50"/>
      <c r="N61" s="58"/>
      <c r="O61" s="56"/>
      <c r="P61" s="50"/>
      <c r="Q61" s="50"/>
      <c r="R61" s="64"/>
      <c r="S61" s="56"/>
      <c r="T61" s="50"/>
      <c r="U61" s="51"/>
      <c r="V61" s="58"/>
      <c r="W61" s="56"/>
      <c r="X61" s="50"/>
      <c r="Y61" s="50"/>
      <c r="Z61" s="58"/>
      <c r="AA61" s="56"/>
      <c r="AB61" s="50"/>
      <c r="AC61" s="50"/>
      <c r="AD61" s="58"/>
    </row>
    <row r="62" spans="1:30" ht="30" x14ac:dyDescent="0.25">
      <c r="A62" t="s">
        <v>399</v>
      </c>
      <c r="B62" s="100" t="s">
        <v>403</v>
      </c>
      <c r="C62" s="5" t="s">
        <v>0</v>
      </c>
      <c r="D62" s="7">
        <v>50</v>
      </c>
      <c r="E62">
        <f>5*365*8*3</f>
        <v>43800</v>
      </c>
      <c r="F62" s="53">
        <f>D62*E62</f>
        <v>2190000</v>
      </c>
      <c r="G62" s="116">
        <f>SUM(H62:J62)</f>
        <v>2190000</v>
      </c>
      <c r="H62" s="117">
        <f>L62+P62+T62+X62+AB62</f>
        <v>2190000</v>
      </c>
      <c r="I62" s="117">
        <f>M62+Q62+U62+Y62+AC62</f>
        <v>0</v>
      </c>
      <c r="J62" s="118">
        <f>R62+V62+Z62+AD62</f>
        <v>0</v>
      </c>
      <c r="K62" s="56"/>
      <c r="L62" s="50"/>
      <c r="M62" s="50"/>
      <c r="N62" s="64"/>
      <c r="O62" s="56">
        <f>SUM(P62:R62)</f>
        <v>0</v>
      </c>
      <c r="P62" s="50"/>
      <c r="Q62" s="50"/>
      <c r="R62" s="64"/>
      <c r="S62" s="56">
        <f>SUM(T62:V62)</f>
        <v>0</v>
      </c>
      <c r="T62" s="50"/>
      <c r="U62" s="51"/>
      <c r="V62" s="58"/>
      <c r="W62" s="56">
        <f>SUM(X62:Z62)</f>
        <v>1095000</v>
      </c>
      <c r="X62" s="50">
        <f>F62/2</f>
        <v>1095000</v>
      </c>
      <c r="Y62" s="50"/>
      <c r="Z62" s="58"/>
      <c r="AA62" s="56">
        <f>SUM(AB62:AD62)</f>
        <v>1095000</v>
      </c>
      <c r="AB62" s="50">
        <f>F62/2</f>
        <v>1095000</v>
      </c>
      <c r="AC62" s="50"/>
      <c r="AD62" s="58"/>
    </row>
    <row r="63" spans="1:30" x14ac:dyDescent="0.25">
      <c r="B63" s="3" t="s">
        <v>394</v>
      </c>
      <c r="C63" s="5" t="s">
        <v>6</v>
      </c>
      <c r="D63" s="7">
        <v>8500</v>
      </c>
      <c r="E63">
        <f>2*24</f>
        <v>48</v>
      </c>
      <c r="F63" s="53">
        <f t="shared" ref="F63:F64" si="12">D63*E63</f>
        <v>408000</v>
      </c>
      <c r="G63" s="116">
        <f t="shared" ref="G63:G64" si="13">SUM(H63:J63)</f>
        <v>408000</v>
      </c>
      <c r="H63" s="117">
        <f t="shared" ref="H63:H64" si="14">L63+P63+T63+X63+AB63</f>
        <v>408000</v>
      </c>
      <c r="I63" s="117">
        <f t="shared" ref="I63:I64" si="15">M63+Q63+U63+Y63+AC63</f>
        <v>0</v>
      </c>
      <c r="J63" s="118">
        <f t="shared" ref="J63:J64" si="16">R63+V63+Z63+AD63</f>
        <v>0</v>
      </c>
      <c r="K63" s="56">
        <f t="shared" ref="K63:K64" si="17">SUM(L63:N63)</f>
        <v>0</v>
      </c>
      <c r="L63" s="50"/>
      <c r="M63" s="50"/>
      <c r="N63" s="58"/>
      <c r="O63" s="56">
        <f>SUM(P63:R63)</f>
        <v>0</v>
      </c>
      <c r="P63" s="50"/>
      <c r="Q63" s="50"/>
      <c r="R63" s="64"/>
      <c r="S63" s="56">
        <f t="shared" ref="S63:S64" si="18">SUM(T63:V63)</f>
        <v>0</v>
      </c>
      <c r="T63" s="50"/>
      <c r="U63" s="51"/>
      <c r="V63" s="58"/>
      <c r="W63" s="56">
        <f t="shared" ref="W63:W64" si="19">SUM(X63:Z63)</f>
        <v>204000</v>
      </c>
      <c r="X63" s="50">
        <f t="shared" ref="X63:X64" si="20">F63/2</f>
        <v>204000</v>
      </c>
      <c r="Y63" s="50"/>
      <c r="Z63" s="58"/>
      <c r="AA63" s="56">
        <f t="shared" ref="AA63:AA64" si="21">SUM(AB63:AD63)</f>
        <v>204000</v>
      </c>
      <c r="AB63" s="50">
        <f t="shared" ref="AB63:AB64" si="22">F63/2</f>
        <v>204000</v>
      </c>
      <c r="AC63" s="50"/>
      <c r="AD63" s="58"/>
    </row>
    <row r="64" spans="1:30" x14ac:dyDescent="0.25">
      <c r="B64" s="3" t="s">
        <v>395</v>
      </c>
      <c r="C64" s="5"/>
      <c r="D64" s="7">
        <v>50000</v>
      </c>
      <c r="E64">
        <f>2</f>
        <v>2</v>
      </c>
      <c r="F64" s="53">
        <f t="shared" si="12"/>
        <v>100000</v>
      </c>
      <c r="G64" s="116"/>
      <c r="H64" s="117"/>
      <c r="I64" s="117"/>
      <c r="J64" s="118"/>
      <c r="K64" s="56"/>
      <c r="L64" s="50"/>
      <c r="M64" s="50"/>
      <c r="N64" s="58"/>
      <c r="O64" s="56"/>
      <c r="P64" s="50"/>
      <c r="Q64" s="50"/>
      <c r="R64" s="64"/>
      <c r="S64" s="56"/>
      <c r="T64" s="50"/>
      <c r="U64" s="51"/>
      <c r="V64" s="58"/>
      <c r="W64" s="56"/>
      <c r="X64" s="50">
        <f t="shared" si="20"/>
        <v>50000</v>
      </c>
      <c r="Y64" s="50"/>
      <c r="Z64" s="58"/>
      <c r="AA64" s="56"/>
      <c r="AB64" s="50">
        <f t="shared" si="22"/>
        <v>50000</v>
      </c>
      <c r="AC64" s="50"/>
      <c r="AD64" s="58"/>
    </row>
    <row r="65" spans="2:30" x14ac:dyDescent="0.25">
      <c r="B65" s="3"/>
      <c r="C65" s="5"/>
      <c r="D65" s="7"/>
      <c r="F65" s="53"/>
      <c r="G65" s="116"/>
      <c r="H65" s="117"/>
      <c r="I65" s="117"/>
      <c r="J65" s="118"/>
      <c r="K65" s="56">
        <f t="shared" si="4"/>
        <v>0</v>
      </c>
      <c r="L65" s="50"/>
      <c r="M65" s="50"/>
      <c r="N65" s="58"/>
      <c r="O65" s="56">
        <f t="shared" si="10"/>
        <v>0</v>
      </c>
      <c r="P65" s="50"/>
      <c r="Q65" s="50"/>
      <c r="R65" s="64">
        <f t="shared" si="11"/>
        <v>0</v>
      </c>
      <c r="S65" s="56">
        <f t="shared" si="5"/>
        <v>0</v>
      </c>
      <c r="T65" s="50"/>
      <c r="U65" s="51"/>
      <c r="V65" s="58"/>
      <c r="W65" s="56">
        <f t="shared" si="6"/>
        <v>0</v>
      </c>
      <c r="X65" s="50"/>
      <c r="Y65" s="50"/>
      <c r="Z65" s="58"/>
      <c r="AA65" s="56">
        <f t="shared" si="8"/>
        <v>0</v>
      </c>
      <c r="AB65" s="50"/>
      <c r="AC65" s="50"/>
      <c r="AD65" s="58"/>
    </row>
    <row r="66" spans="2:30" x14ac:dyDescent="0.25">
      <c r="B66" s="3" t="s">
        <v>24</v>
      </c>
      <c r="C66" s="5" t="s">
        <v>30</v>
      </c>
      <c r="D66" s="7">
        <v>50</v>
      </c>
      <c r="F66" s="53">
        <f>D66*E66</f>
        <v>0</v>
      </c>
      <c r="G66" s="116">
        <f t="shared" si="1"/>
        <v>0</v>
      </c>
      <c r="H66" s="117">
        <f t="shared" si="2"/>
        <v>0</v>
      </c>
      <c r="I66" s="117">
        <f t="shared" si="2"/>
        <v>0</v>
      </c>
      <c r="J66" s="118">
        <f t="shared" si="3"/>
        <v>0</v>
      </c>
      <c r="K66" s="56">
        <f t="shared" si="4"/>
        <v>0</v>
      </c>
      <c r="L66" s="50"/>
      <c r="M66" s="50"/>
      <c r="N66" s="58"/>
      <c r="O66" s="56">
        <f t="shared" si="10"/>
        <v>0</v>
      </c>
      <c r="P66" s="50"/>
      <c r="Q66" s="50"/>
      <c r="R66" s="64"/>
      <c r="S66" s="56">
        <f t="shared" si="5"/>
        <v>0</v>
      </c>
      <c r="T66" s="50"/>
      <c r="U66" s="51"/>
      <c r="V66" s="58"/>
      <c r="W66" s="56">
        <f t="shared" si="6"/>
        <v>0</v>
      </c>
      <c r="X66" s="50">
        <f>D66*E66</f>
        <v>0</v>
      </c>
      <c r="Y66" s="50"/>
      <c r="Z66" s="58"/>
      <c r="AA66" s="56">
        <f t="shared" si="8"/>
        <v>0</v>
      </c>
      <c r="AB66" s="50"/>
      <c r="AC66" s="50"/>
      <c r="AD66" s="58"/>
    </row>
    <row r="67" spans="2:30" x14ac:dyDescent="0.25">
      <c r="B67" s="3" t="s">
        <v>31</v>
      </c>
      <c r="C67" s="5" t="s">
        <v>34</v>
      </c>
      <c r="D67" s="17">
        <v>3225</v>
      </c>
      <c r="F67" s="53">
        <f t="shared" ref="F67:F70" si="23">D67*E67</f>
        <v>0</v>
      </c>
      <c r="G67" s="116">
        <f t="shared" si="1"/>
        <v>0</v>
      </c>
      <c r="H67" s="117">
        <f t="shared" si="2"/>
        <v>0</v>
      </c>
      <c r="I67" s="117">
        <f t="shared" si="2"/>
        <v>0</v>
      </c>
      <c r="J67" s="118">
        <f t="shared" si="3"/>
        <v>0</v>
      </c>
      <c r="K67" s="56">
        <f t="shared" si="4"/>
        <v>0</v>
      </c>
      <c r="L67" s="50"/>
      <c r="M67" s="50"/>
      <c r="N67" s="58"/>
      <c r="O67" s="56"/>
      <c r="P67" s="50"/>
      <c r="Q67" s="50"/>
      <c r="R67" s="64"/>
      <c r="S67" s="56">
        <f t="shared" si="5"/>
        <v>0</v>
      </c>
      <c r="T67" s="50"/>
      <c r="U67" s="51"/>
      <c r="V67" s="58"/>
      <c r="W67" s="56">
        <f t="shared" si="6"/>
        <v>0</v>
      </c>
      <c r="X67" s="50">
        <f>D67*E67</f>
        <v>0</v>
      </c>
      <c r="Y67" s="50"/>
      <c r="Z67" s="58"/>
      <c r="AA67" s="56">
        <f t="shared" si="8"/>
        <v>0</v>
      </c>
      <c r="AB67" s="50"/>
      <c r="AC67" s="50"/>
      <c r="AD67" s="58"/>
    </row>
    <row r="68" spans="2:30" x14ac:dyDescent="0.25">
      <c r="B68" s="3" t="s">
        <v>5</v>
      </c>
      <c r="C68" s="5" t="s">
        <v>34</v>
      </c>
      <c r="D68" s="17">
        <v>537.5</v>
      </c>
      <c r="F68" s="53">
        <f t="shared" si="23"/>
        <v>0</v>
      </c>
      <c r="G68" s="116">
        <f t="shared" si="1"/>
        <v>0</v>
      </c>
      <c r="H68" s="117">
        <f t="shared" si="2"/>
        <v>0</v>
      </c>
      <c r="I68" s="117">
        <f t="shared" si="2"/>
        <v>0</v>
      </c>
      <c r="J68" s="118">
        <f t="shared" si="3"/>
        <v>0</v>
      </c>
      <c r="K68" s="56">
        <f t="shared" si="4"/>
        <v>0</v>
      </c>
      <c r="L68" s="50"/>
      <c r="M68" s="50"/>
      <c r="N68" s="58"/>
      <c r="O68" s="56"/>
      <c r="P68" s="50"/>
      <c r="Q68" s="50"/>
      <c r="R68" s="64"/>
      <c r="S68" s="56">
        <f t="shared" si="5"/>
        <v>0</v>
      </c>
      <c r="T68" s="50"/>
      <c r="U68" s="51"/>
      <c r="V68" s="58"/>
      <c r="W68" s="56">
        <f t="shared" si="6"/>
        <v>0</v>
      </c>
      <c r="X68" s="50">
        <f t="shared" ref="X68:X70" si="24">D68*E68</f>
        <v>0</v>
      </c>
      <c r="Y68" s="50"/>
      <c r="Z68" s="58"/>
      <c r="AA68" s="56">
        <f t="shared" si="8"/>
        <v>0</v>
      </c>
      <c r="AB68" s="50"/>
      <c r="AC68" s="50"/>
      <c r="AD68" s="58"/>
    </row>
    <row r="69" spans="2:30" x14ac:dyDescent="0.25">
      <c r="B69" s="3" t="s">
        <v>29</v>
      </c>
      <c r="C69" s="5" t="s">
        <v>28</v>
      </c>
      <c r="D69" s="7">
        <v>40</v>
      </c>
      <c r="F69" s="53">
        <f t="shared" si="23"/>
        <v>0</v>
      </c>
      <c r="G69" s="116">
        <f t="shared" si="1"/>
        <v>0</v>
      </c>
      <c r="H69" s="117">
        <f t="shared" si="2"/>
        <v>0</v>
      </c>
      <c r="I69" s="117">
        <f t="shared" si="2"/>
        <v>0</v>
      </c>
      <c r="J69" s="118">
        <f t="shared" si="3"/>
        <v>0</v>
      </c>
      <c r="K69" s="56">
        <f t="shared" si="4"/>
        <v>0</v>
      </c>
      <c r="L69" s="50"/>
      <c r="M69" s="50"/>
      <c r="N69" s="58"/>
      <c r="O69" s="56"/>
      <c r="P69" s="50"/>
      <c r="Q69" s="50"/>
      <c r="R69" s="64"/>
      <c r="S69" s="56">
        <f t="shared" si="5"/>
        <v>0</v>
      </c>
      <c r="T69" s="50"/>
      <c r="U69" s="51"/>
      <c r="V69" s="58"/>
      <c r="W69" s="56">
        <f t="shared" si="6"/>
        <v>0</v>
      </c>
      <c r="X69" s="50">
        <f t="shared" si="24"/>
        <v>0</v>
      </c>
      <c r="Y69" s="50"/>
      <c r="Z69" s="58"/>
      <c r="AA69" s="56">
        <f t="shared" si="8"/>
        <v>0</v>
      </c>
      <c r="AB69" s="50"/>
      <c r="AC69" s="50"/>
      <c r="AD69" s="58"/>
    </row>
    <row r="70" spans="2:30" x14ac:dyDescent="0.25">
      <c r="B70" s="3" t="s">
        <v>7</v>
      </c>
      <c r="C70" s="5" t="s">
        <v>28</v>
      </c>
      <c r="D70" s="7">
        <v>20</v>
      </c>
      <c r="E70">
        <f>E66</f>
        <v>0</v>
      </c>
      <c r="F70" s="53">
        <f t="shared" si="23"/>
        <v>0</v>
      </c>
      <c r="G70" s="116">
        <f t="shared" si="1"/>
        <v>0</v>
      </c>
      <c r="H70" s="117">
        <f t="shared" si="2"/>
        <v>0</v>
      </c>
      <c r="I70" s="117">
        <f t="shared" si="2"/>
        <v>0</v>
      </c>
      <c r="J70" s="118">
        <f t="shared" si="3"/>
        <v>0</v>
      </c>
      <c r="K70" s="56">
        <f t="shared" si="4"/>
        <v>0</v>
      </c>
      <c r="L70" s="50"/>
      <c r="M70" s="50"/>
      <c r="N70" s="58"/>
      <c r="O70" s="56"/>
      <c r="P70" s="50"/>
      <c r="Q70" s="50"/>
      <c r="R70" s="64"/>
      <c r="S70" s="56">
        <f t="shared" si="5"/>
        <v>0</v>
      </c>
      <c r="T70" s="50"/>
      <c r="U70" s="51"/>
      <c r="V70" s="58"/>
      <c r="W70" s="56">
        <f t="shared" si="6"/>
        <v>0</v>
      </c>
      <c r="X70" s="50">
        <f t="shared" si="24"/>
        <v>0</v>
      </c>
      <c r="Y70" s="50"/>
      <c r="Z70" s="58"/>
      <c r="AA70" s="56">
        <f t="shared" si="8"/>
        <v>0</v>
      </c>
      <c r="AB70" s="50"/>
      <c r="AC70" s="50"/>
      <c r="AD70" s="58"/>
    </row>
    <row r="71" spans="2:30" ht="15.75" thickBot="1" x14ac:dyDescent="0.3">
      <c r="B71" s="3"/>
      <c r="F71" s="1"/>
      <c r="G71" s="119"/>
      <c r="H71" s="117"/>
      <c r="I71" s="117"/>
      <c r="J71" s="118"/>
      <c r="K71" s="56"/>
      <c r="L71" s="50"/>
      <c r="M71" s="50"/>
      <c r="N71" s="58"/>
      <c r="O71" s="56"/>
      <c r="P71" s="50"/>
      <c r="Q71" s="50"/>
      <c r="R71" s="58"/>
      <c r="S71" s="56"/>
      <c r="T71" s="50"/>
      <c r="U71" s="51"/>
      <c r="V71" s="58"/>
      <c r="W71" s="56"/>
      <c r="X71" s="50"/>
      <c r="Y71" s="50"/>
      <c r="Z71" s="58"/>
      <c r="AA71" s="56"/>
      <c r="AB71" s="50"/>
      <c r="AC71" s="50"/>
      <c r="AD71" s="58"/>
    </row>
    <row r="72" spans="2:30" ht="15.75" thickBot="1" x14ac:dyDescent="0.3">
      <c r="B72" s="11" t="s">
        <v>8</v>
      </c>
      <c r="C72" s="10"/>
      <c r="D72" s="10"/>
      <c r="E72" s="10"/>
      <c r="F72" s="54">
        <f>SUM(F49:F70)</f>
        <v>15731333.333333334</v>
      </c>
      <c r="G72" s="120">
        <f t="shared" ref="G72:I72" si="25">SUM(G49:G70)</f>
        <v>5051333.333333334</v>
      </c>
      <c r="H72" s="120">
        <f t="shared" si="25"/>
        <v>5051333.333333334</v>
      </c>
      <c r="I72" s="120">
        <f t="shared" si="25"/>
        <v>0</v>
      </c>
      <c r="J72" s="120">
        <f>SUM(J49:J70)</f>
        <v>0</v>
      </c>
      <c r="K72" s="61">
        <f t="shared" ref="K72:M72" si="26">SUM(K49:K70)</f>
        <v>0</v>
      </c>
      <c r="L72" s="61">
        <f t="shared" si="26"/>
        <v>0</v>
      </c>
      <c r="M72" s="61">
        <f t="shared" si="26"/>
        <v>0</v>
      </c>
      <c r="N72" s="61">
        <f>SUM(N49:N70)</f>
        <v>0</v>
      </c>
      <c r="O72" s="62">
        <f>SUM(O49:O70)</f>
        <v>0</v>
      </c>
      <c r="P72" s="63"/>
      <c r="Q72" s="63"/>
      <c r="R72" s="65">
        <f>SUM(R49:R71)</f>
        <v>0</v>
      </c>
      <c r="S72" s="65">
        <f t="shared" ref="S72:AD72" si="27">SUM(S49:S71)</f>
        <v>0</v>
      </c>
      <c r="T72" s="65">
        <f t="shared" si="27"/>
        <v>0</v>
      </c>
      <c r="U72" s="65">
        <f t="shared" si="27"/>
        <v>0</v>
      </c>
      <c r="V72" s="65">
        <f t="shared" si="27"/>
        <v>0</v>
      </c>
      <c r="W72" s="65">
        <f t="shared" si="27"/>
        <v>7765666.666666667</v>
      </c>
      <c r="X72" s="65">
        <f t="shared" si="27"/>
        <v>7865666.666666667</v>
      </c>
      <c r="Y72" s="65">
        <f t="shared" si="27"/>
        <v>0</v>
      </c>
      <c r="Z72" s="65">
        <f t="shared" si="27"/>
        <v>0</v>
      </c>
      <c r="AA72" s="65">
        <f t="shared" si="27"/>
        <v>7765666.666666667</v>
      </c>
      <c r="AB72" s="65">
        <f t="shared" si="27"/>
        <v>7865666.666666667</v>
      </c>
      <c r="AC72" s="65">
        <f t="shared" si="27"/>
        <v>0</v>
      </c>
      <c r="AD72" s="65">
        <f t="shared" si="27"/>
        <v>0</v>
      </c>
    </row>
    <row r="75" spans="2:30" x14ac:dyDescent="0.25">
      <c r="B75" t="s">
        <v>360</v>
      </c>
    </row>
    <row r="76" spans="2:30" x14ac:dyDescent="0.25">
      <c r="B76" t="s">
        <v>361</v>
      </c>
      <c r="F76" s="14"/>
    </row>
    <row r="77" spans="2:30" x14ac:dyDescent="0.25">
      <c r="B77" t="s">
        <v>362</v>
      </c>
      <c r="F77" s="14"/>
    </row>
    <row r="78" spans="2:30" x14ac:dyDescent="0.25">
      <c r="B78" t="s">
        <v>363</v>
      </c>
      <c r="F78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1"/>
  <sheetViews>
    <sheetView zoomScale="70" zoomScaleNormal="70" workbookViewId="0">
      <selection activeCell="I70" sqref="I7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7.28515625" customWidth="1"/>
    <col min="7" max="7" width="14.28515625" customWidth="1"/>
    <col min="8" max="8" width="15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185</v>
      </c>
    </row>
    <row r="5" spans="2:4" x14ac:dyDescent="0.25">
      <c r="B5" t="s">
        <v>96</v>
      </c>
    </row>
    <row r="6" spans="2:4" x14ac:dyDescent="0.25">
      <c r="B6" s="122" t="s">
        <v>190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6000</v>
      </c>
      <c r="E49">
        <f>15*36</f>
        <v>540</v>
      </c>
      <c r="F49" s="53">
        <f>D49*E49</f>
        <v>3240000</v>
      </c>
      <c r="G49" s="116">
        <f>SUM(H49:J49)</f>
        <v>3240000</v>
      </c>
      <c r="H49" s="117">
        <f>L49+P49+T49+X49+AB49</f>
        <v>3240000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1080000</v>
      </c>
      <c r="T49" s="50">
        <f>F49/3</f>
        <v>1080000</v>
      </c>
      <c r="U49" s="51"/>
      <c r="V49" s="58"/>
      <c r="W49" s="56">
        <f>SUM(X49:Z49)</f>
        <v>1080000</v>
      </c>
      <c r="X49" s="50">
        <f>F49/3</f>
        <v>1080000</v>
      </c>
      <c r="Y49" s="50"/>
      <c r="Z49" s="58"/>
      <c r="AA49" s="56">
        <f>SUM(AB49:AD49)</f>
        <v>1080000</v>
      </c>
      <c r="AB49" s="50">
        <f>F49/3</f>
        <v>1080000</v>
      </c>
      <c r="AC49" s="50"/>
      <c r="AD49" s="58"/>
    </row>
    <row r="50" spans="2:30" x14ac:dyDescent="0.25">
      <c r="B50" s="3" t="s">
        <v>4</v>
      </c>
      <c r="C50" s="5" t="s">
        <v>6</v>
      </c>
      <c r="D50" s="7">
        <v>8500</v>
      </c>
      <c r="E50">
        <f>2*36</f>
        <v>72</v>
      </c>
      <c r="F50" s="53">
        <f t="shared" ref="F50:F57" si="0">D50*E50</f>
        <v>612000</v>
      </c>
      <c r="G50" s="116">
        <f t="shared" ref="G50:G63" si="1">SUM(H50:J50)</f>
        <v>612000</v>
      </c>
      <c r="H50" s="117">
        <f t="shared" ref="H50:I63" si="2">L50+P50+T50+X50+AB50</f>
        <v>612000</v>
      </c>
      <c r="I50" s="117">
        <f t="shared" si="2"/>
        <v>0</v>
      </c>
      <c r="J50" s="118">
        <f t="shared" ref="J50:J63" si="3">R50+V50+Z50+AD50</f>
        <v>0</v>
      </c>
      <c r="K50" s="56">
        <f t="shared" ref="K50:K63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3" si="5">SUM(T50:V50)</f>
        <v>204000</v>
      </c>
      <c r="T50" s="50">
        <f t="shared" ref="T50:T51" si="6">F50/3</f>
        <v>204000</v>
      </c>
      <c r="U50" s="51"/>
      <c r="V50" s="58"/>
      <c r="W50" s="56">
        <f t="shared" ref="W50:W63" si="7">SUM(X50:Z50)</f>
        <v>204000</v>
      </c>
      <c r="X50" s="50">
        <f t="shared" ref="X50:X51" si="8">F50/3</f>
        <v>204000</v>
      </c>
      <c r="Y50" s="50"/>
      <c r="Z50" s="58"/>
      <c r="AA50" s="56">
        <f t="shared" ref="AA50:AA63" si="9">SUM(AB50:AD50)</f>
        <v>204000</v>
      </c>
      <c r="AB50" s="50">
        <f t="shared" ref="AB50:AB51" si="10">F50/3</f>
        <v>204000</v>
      </c>
      <c r="AC50" s="50"/>
      <c r="AD50" s="58"/>
    </row>
    <row r="51" spans="2:30" x14ac:dyDescent="0.25">
      <c r="B51" s="3" t="s">
        <v>395</v>
      </c>
      <c r="C51" s="5"/>
      <c r="D51" s="7">
        <v>50000</v>
      </c>
      <c r="E51">
        <v>3</v>
      </c>
      <c r="F51" s="53">
        <f t="shared" si="0"/>
        <v>150000</v>
      </c>
      <c r="G51" s="116">
        <f t="shared" si="1"/>
        <v>150000</v>
      </c>
      <c r="H51" s="117">
        <f t="shared" si="2"/>
        <v>150000</v>
      </c>
      <c r="I51" s="117"/>
      <c r="J51" s="118"/>
      <c r="K51" s="56"/>
      <c r="L51" s="50"/>
      <c r="M51" s="50"/>
      <c r="N51" s="58"/>
      <c r="O51" s="56"/>
      <c r="P51" s="50"/>
      <c r="Q51" s="50"/>
      <c r="R51" s="64"/>
      <c r="S51" s="56"/>
      <c r="T51" s="50">
        <f t="shared" si="6"/>
        <v>50000</v>
      </c>
      <c r="U51" s="51"/>
      <c r="V51" s="58"/>
      <c r="W51" s="56"/>
      <c r="X51" s="50">
        <f t="shared" si="8"/>
        <v>50000</v>
      </c>
      <c r="Y51" s="50"/>
      <c r="Z51" s="58"/>
      <c r="AA51" s="56"/>
      <c r="AB51" s="50">
        <f t="shared" si="10"/>
        <v>50000</v>
      </c>
      <c r="AC51" s="50"/>
      <c r="AD51" s="58"/>
    </row>
    <row r="52" spans="2:30" x14ac:dyDescent="0.25">
      <c r="B52" s="3"/>
      <c r="C52" s="5"/>
      <c r="D52" s="7"/>
      <c r="F52" s="53"/>
      <c r="G52" s="116"/>
      <c r="H52" s="117"/>
      <c r="I52" s="117"/>
      <c r="J52" s="118"/>
      <c r="K52" s="56">
        <f t="shared" si="4"/>
        <v>0</v>
      </c>
      <c r="L52" s="50"/>
      <c r="M52" s="50"/>
      <c r="N52" s="58"/>
      <c r="O52" s="56">
        <f t="shared" ref="O52:O59" si="11">SUM(P52:R52)</f>
        <v>0</v>
      </c>
      <c r="P52" s="50"/>
      <c r="Q52" s="50"/>
      <c r="R52" s="64">
        <f t="shared" ref="R52:R58" si="12">F52</f>
        <v>0</v>
      </c>
      <c r="S52" s="56">
        <f t="shared" si="5"/>
        <v>0</v>
      </c>
      <c r="T52" s="50"/>
      <c r="U52" s="51"/>
      <c r="V52" s="58"/>
      <c r="W52" s="56">
        <f t="shared" si="7"/>
        <v>0</v>
      </c>
      <c r="X52" s="50"/>
      <c r="Y52" s="50"/>
      <c r="Z52" s="58"/>
      <c r="AA52" s="56">
        <f t="shared" si="9"/>
        <v>0</v>
      </c>
      <c r="AB52" s="50"/>
      <c r="AC52" s="50"/>
      <c r="AD52" s="58"/>
    </row>
    <row r="53" spans="2:30" x14ac:dyDescent="0.25">
      <c r="B53" s="3" t="s">
        <v>134</v>
      </c>
      <c r="C53" s="5" t="s">
        <v>0</v>
      </c>
      <c r="D53" s="7">
        <v>1000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11"/>
        <v>0</v>
      </c>
      <c r="P53" s="50"/>
      <c r="Q53" s="50"/>
      <c r="R53" s="64"/>
      <c r="S53" s="56">
        <f t="shared" si="5"/>
        <v>0</v>
      </c>
      <c r="T53" s="50"/>
      <c r="U53" s="51"/>
      <c r="V53" s="58">
        <f>D53*E53/2</f>
        <v>0</v>
      </c>
      <c r="W53" s="56">
        <f t="shared" si="7"/>
        <v>0</v>
      </c>
      <c r="X53" s="50">
        <f>D53*E53/2</f>
        <v>0</v>
      </c>
      <c r="Y53" s="50"/>
      <c r="Z53" s="58"/>
      <c r="AA53" s="56">
        <f t="shared" si="9"/>
        <v>0</v>
      </c>
      <c r="AB53" s="50"/>
      <c r="AC53" s="50"/>
      <c r="AD53" s="58"/>
    </row>
    <row r="54" spans="2:30" x14ac:dyDescent="0.25">
      <c r="B54" s="3" t="s">
        <v>25</v>
      </c>
      <c r="C54" s="5" t="s">
        <v>109</v>
      </c>
      <c r="D54" s="7">
        <v>200</v>
      </c>
      <c r="E54" s="49"/>
      <c r="F54" s="53">
        <f t="shared" si="0"/>
        <v>0</v>
      </c>
      <c r="G54" s="116">
        <f t="shared" si="1"/>
        <v>0</v>
      </c>
      <c r="H54" s="117">
        <f t="shared" si="2"/>
        <v>0</v>
      </c>
      <c r="I54" s="117">
        <f t="shared" si="2"/>
        <v>0</v>
      </c>
      <c r="J54" s="118">
        <f t="shared" si="3"/>
        <v>0</v>
      </c>
      <c r="K54" s="56">
        <f t="shared" si="4"/>
        <v>0</v>
      </c>
      <c r="L54" s="50"/>
      <c r="M54" s="50"/>
      <c r="N54" s="64"/>
      <c r="O54" s="56">
        <f t="shared" si="11"/>
        <v>0</v>
      </c>
      <c r="P54" s="50"/>
      <c r="Q54" s="50"/>
      <c r="R54" s="64"/>
      <c r="S54" s="56">
        <f t="shared" si="5"/>
        <v>0</v>
      </c>
      <c r="T54" s="50"/>
      <c r="U54" s="51"/>
      <c r="V54" s="58"/>
      <c r="W54" s="56">
        <f t="shared" si="7"/>
        <v>0</v>
      </c>
      <c r="X54" s="50"/>
      <c r="Y54" s="50"/>
      <c r="Z54" s="58"/>
      <c r="AA54" s="56">
        <f t="shared" si="9"/>
        <v>0</v>
      </c>
      <c r="AB54" s="50"/>
      <c r="AC54" s="50"/>
      <c r="AD54" s="58"/>
    </row>
    <row r="55" spans="2:30" x14ac:dyDescent="0.25">
      <c r="B55" s="3"/>
      <c r="C55" s="5"/>
      <c r="D55" s="7"/>
      <c r="F55" s="53"/>
      <c r="G55" s="116"/>
      <c r="H55" s="117"/>
      <c r="I55" s="117"/>
      <c r="J55" s="118"/>
      <c r="K55" s="56">
        <f t="shared" si="4"/>
        <v>0</v>
      </c>
      <c r="L55" s="50"/>
      <c r="M55" s="50"/>
      <c r="N55" s="58"/>
      <c r="O55" s="56">
        <f t="shared" si="11"/>
        <v>0</v>
      </c>
      <c r="P55" s="50"/>
      <c r="Q55" s="50"/>
      <c r="R55" s="64">
        <f t="shared" si="12"/>
        <v>0</v>
      </c>
      <c r="S55" s="56">
        <f t="shared" si="5"/>
        <v>0</v>
      </c>
      <c r="T55" s="50"/>
      <c r="U55" s="51"/>
      <c r="V55" s="58"/>
      <c r="W55" s="56">
        <f t="shared" si="7"/>
        <v>0</v>
      </c>
      <c r="X55" s="50"/>
      <c r="Y55" s="50"/>
      <c r="Z55" s="58"/>
      <c r="AA55" s="56">
        <f t="shared" si="9"/>
        <v>0</v>
      </c>
      <c r="AB55" s="50"/>
      <c r="AC55" s="50"/>
      <c r="AD55" s="58"/>
    </row>
    <row r="56" spans="2:30" x14ac:dyDescent="0.25">
      <c r="B56" s="3" t="s">
        <v>135</v>
      </c>
      <c r="C56" s="5" t="s">
        <v>108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11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</f>
        <v>0</v>
      </c>
      <c r="W56" s="56">
        <f t="shared" si="7"/>
        <v>0</v>
      </c>
      <c r="X56" s="50"/>
      <c r="Y56" s="50"/>
      <c r="Z56" s="58"/>
      <c r="AA56" s="56">
        <f t="shared" si="9"/>
        <v>0</v>
      </c>
      <c r="AB56" s="50"/>
      <c r="AC56" s="50"/>
      <c r="AD56" s="58"/>
    </row>
    <row r="57" spans="2:30" x14ac:dyDescent="0.25">
      <c r="B57" s="3" t="s">
        <v>136</v>
      </c>
      <c r="C57" s="5" t="s">
        <v>33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11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D57*E57/2</f>
        <v>0</v>
      </c>
      <c r="W57" s="56">
        <f t="shared" si="7"/>
        <v>0</v>
      </c>
      <c r="X57" s="50"/>
      <c r="Y57" s="50"/>
      <c r="Z57" s="58"/>
      <c r="AA57" s="56">
        <f t="shared" si="9"/>
        <v>0</v>
      </c>
      <c r="AB57" s="50"/>
      <c r="AC57" s="50"/>
      <c r="AD57" s="58"/>
    </row>
    <row r="58" spans="2:30" x14ac:dyDescent="0.25">
      <c r="B58" s="3"/>
      <c r="C58" s="5"/>
      <c r="D58" s="7"/>
      <c r="F58" s="53"/>
      <c r="G58" s="116"/>
      <c r="H58" s="117"/>
      <c r="I58" s="117"/>
      <c r="J58" s="118"/>
      <c r="K58" s="56">
        <f t="shared" si="4"/>
        <v>0</v>
      </c>
      <c r="L58" s="50"/>
      <c r="M58" s="50"/>
      <c r="N58" s="58"/>
      <c r="O58" s="56">
        <f t="shared" si="11"/>
        <v>0</v>
      </c>
      <c r="P58" s="50"/>
      <c r="Q58" s="50"/>
      <c r="R58" s="64">
        <f t="shared" si="12"/>
        <v>0</v>
      </c>
      <c r="S58" s="56">
        <f t="shared" si="5"/>
        <v>0</v>
      </c>
      <c r="T58" s="50"/>
      <c r="U58" s="51"/>
      <c r="V58" s="58"/>
      <c r="W58" s="56">
        <f t="shared" si="7"/>
        <v>0</v>
      </c>
      <c r="X58" s="50"/>
      <c r="Y58" s="50"/>
      <c r="Z58" s="58"/>
      <c r="AA58" s="56">
        <f t="shared" si="9"/>
        <v>0</v>
      </c>
      <c r="AB58" s="50"/>
      <c r="AC58" s="50"/>
      <c r="AD58" s="58"/>
    </row>
    <row r="59" spans="2:30" x14ac:dyDescent="0.25">
      <c r="B59" s="3" t="s">
        <v>24</v>
      </c>
      <c r="C59" s="5" t="s">
        <v>30</v>
      </c>
      <c r="D59" s="7">
        <v>50</v>
      </c>
      <c r="F59" s="53">
        <f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>
        <f t="shared" si="11"/>
        <v>0</v>
      </c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7"/>
        <v>0</v>
      </c>
      <c r="X59" s="50">
        <f>D59*E59</f>
        <v>0</v>
      </c>
      <c r="Y59" s="50"/>
      <c r="Z59" s="58"/>
      <c r="AA59" s="56">
        <f t="shared" si="9"/>
        <v>0</v>
      </c>
      <c r="AB59" s="50"/>
      <c r="AC59" s="50"/>
      <c r="AD59" s="58"/>
    </row>
    <row r="60" spans="2:30" x14ac:dyDescent="0.25">
      <c r="B60" s="3" t="s">
        <v>31</v>
      </c>
      <c r="C60" s="5" t="s">
        <v>34</v>
      </c>
      <c r="D60" s="17">
        <v>3225</v>
      </c>
      <c r="F60" s="53">
        <f t="shared" ref="F60:F63" si="13"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7"/>
        <v>0</v>
      </c>
      <c r="X60" s="50">
        <f>D60*E60</f>
        <v>0</v>
      </c>
      <c r="Y60" s="50"/>
      <c r="Z60" s="58"/>
      <c r="AA60" s="56">
        <f t="shared" si="9"/>
        <v>0</v>
      </c>
      <c r="AB60" s="50"/>
      <c r="AC60" s="50"/>
      <c r="AD60" s="58"/>
    </row>
    <row r="61" spans="2:30" x14ac:dyDescent="0.25">
      <c r="B61" s="3" t="s">
        <v>5</v>
      </c>
      <c r="C61" s="5" t="s">
        <v>34</v>
      </c>
      <c r="D61" s="17">
        <v>537.5</v>
      </c>
      <c r="F61" s="53">
        <f t="shared" si="13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7"/>
        <v>0</v>
      </c>
      <c r="X61" s="50">
        <f t="shared" ref="X61:X63" si="14">D61*E61</f>
        <v>0</v>
      </c>
      <c r="Y61" s="50"/>
      <c r="Z61" s="58"/>
      <c r="AA61" s="56">
        <f t="shared" si="9"/>
        <v>0</v>
      </c>
      <c r="AB61" s="50"/>
      <c r="AC61" s="50"/>
      <c r="AD61" s="58"/>
    </row>
    <row r="62" spans="2:30" x14ac:dyDescent="0.25">
      <c r="B62" s="3" t="s">
        <v>29</v>
      </c>
      <c r="C62" s="5" t="s">
        <v>28</v>
      </c>
      <c r="D62" s="7">
        <v>40</v>
      </c>
      <c r="F62" s="53">
        <f t="shared" si="13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7"/>
        <v>0</v>
      </c>
      <c r="X62" s="50">
        <f t="shared" si="14"/>
        <v>0</v>
      </c>
      <c r="Y62" s="50"/>
      <c r="Z62" s="58"/>
      <c r="AA62" s="56">
        <f t="shared" si="9"/>
        <v>0</v>
      </c>
      <c r="AB62" s="50"/>
      <c r="AC62" s="50"/>
      <c r="AD62" s="58"/>
    </row>
    <row r="63" spans="2:30" x14ac:dyDescent="0.25">
      <c r="B63" s="3" t="s">
        <v>7</v>
      </c>
      <c r="C63" s="5" t="s">
        <v>28</v>
      </c>
      <c r="D63" s="7">
        <v>20</v>
      </c>
      <c r="E63">
        <f>E59</f>
        <v>0</v>
      </c>
      <c r="F63" s="53">
        <f t="shared" si="13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7"/>
        <v>0</v>
      </c>
      <c r="X63" s="50">
        <f t="shared" si="14"/>
        <v>0</v>
      </c>
      <c r="Y63" s="50"/>
      <c r="Z63" s="58"/>
      <c r="AA63" s="56">
        <f t="shared" si="9"/>
        <v>0</v>
      </c>
      <c r="AB63" s="50"/>
      <c r="AC63" s="50"/>
      <c r="AD63" s="58"/>
    </row>
    <row r="64" spans="2:30" ht="15.75" thickBot="1" x14ac:dyDescent="0.3">
      <c r="B64" s="3"/>
      <c r="F64" s="1"/>
      <c r="G64" s="119"/>
      <c r="H64" s="117"/>
      <c r="I64" s="117"/>
      <c r="J64" s="118"/>
      <c r="K64" s="56"/>
      <c r="L64" s="50"/>
      <c r="M64" s="50"/>
      <c r="N64" s="58"/>
      <c r="O64" s="56"/>
      <c r="P64" s="50"/>
      <c r="Q64" s="50"/>
      <c r="R64" s="58"/>
      <c r="S64" s="56"/>
      <c r="T64" s="50"/>
      <c r="U64" s="51"/>
      <c r="V64" s="58"/>
      <c r="W64" s="56"/>
      <c r="X64" s="50"/>
      <c r="Y64" s="50"/>
      <c r="Z64" s="58"/>
      <c r="AA64" s="56"/>
      <c r="AB64" s="50"/>
      <c r="AC64" s="50"/>
      <c r="AD64" s="58"/>
    </row>
    <row r="65" spans="2:30" ht="15.75" thickBot="1" x14ac:dyDescent="0.3">
      <c r="B65" s="11" t="s">
        <v>8</v>
      </c>
      <c r="C65" s="10"/>
      <c r="D65" s="10"/>
      <c r="E65" s="10"/>
      <c r="F65" s="54">
        <f>SUM(F49:F63)</f>
        <v>4002000</v>
      </c>
      <c r="G65" s="120">
        <f t="shared" ref="G65:I65" si="15">SUM(G49:G63)</f>
        <v>4002000</v>
      </c>
      <c r="H65" s="120">
        <f t="shared" si="15"/>
        <v>4002000</v>
      </c>
      <c r="I65" s="120">
        <f t="shared" si="15"/>
        <v>0</v>
      </c>
      <c r="J65" s="120">
        <f>SUM(J49:J63)</f>
        <v>0</v>
      </c>
      <c r="K65" s="61">
        <f t="shared" ref="K65:M65" si="16">SUM(K49:K63)</f>
        <v>0</v>
      </c>
      <c r="L65" s="61">
        <f t="shared" si="16"/>
        <v>0</v>
      </c>
      <c r="M65" s="61">
        <f t="shared" si="16"/>
        <v>0</v>
      </c>
      <c r="N65" s="61">
        <f>SUM(N49:N63)</f>
        <v>0</v>
      </c>
      <c r="O65" s="62">
        <f>SUM(O49:O63)</f>
        <v>0</v>
      </c>
      <c r="P65" s="63"/>
      <c r="Q65" s="63"/>
      <c r="R65" s="65">
        <f>SUM(R49:R64)</f>
        <v>0</v>
      </c>
      <c r="S65" s="65">
        <f t="shared" ref="S65:AD65" si="17">SUM(S49:S64)</f>
        <v>1284000</v>
      </c>
      <c r="T65" s="65">
        <f t="shared" si="17"/>
        <v>1334000</v>
      </c>
      <c r="U65" s="65">
        <f t="shared" si="17"/>
        <v>0</v>
      </c>
      <c r="V65" s="65">
        <f t="shared" si="17"/>
        <v>0</v>
      </c>
      <c r="W65" s="65">
        <f t="shared" si="17"/>
        <v>1284000</v>
      </c>
      <c r="X65" s="65">
        <f t="shared" si="17"/>
        <v>1334000</v>
      </c>
      <c r="Y65" s="65">
        <f t="shared" si="17"/>
        <v>0</v>
      </c>
      <c r="Z65" s="65">
        <f t="shared" si="17"/>
        <v>0</v>
      </c>
      <c r="AA65" s="65">
        <f t="shared" si="17"/>
        <v>1284000</v>
      </c>
      <c r="AB65" s="65">
        <f t="shared" si="17"/>
        <v>1334000</v>
      </c>
      <c r="AC65" s="65">
        <f t="shared" si="17"/>
        <v>0</v>
      </c>
      <c r="AD65" s="65">
        <f t="shared" si="17"/>
        <v>0</v>
      </c>
    </row>
    <row r="68" spans="2:30" x14ac:dyDescent="0.25">
      <c r="B68" t="s">
        <v>364</v>
      </c>
    </row>
    <row r="69" spans="2:30" x14ac:dyDescent="0.25">
      <c r="B69" t="s">
        <v>365</v>
      </c>
      <c r="F69" s="14"/>
    </row>
    <row r="70" spans="2:30" x14ac:dyDescent="0.25">
      <c r="F70" s="14"/>
    </row>
    <row r="71" spans="2:30" x14ac:dyDescent="0.25">
      <c r="F71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74" sqref="E74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193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E49">
        <v>30</v>
      </c>
      <c r="F49" s="53">
        <f>D49*E49</f>
        <v>75000</v>
      </c>
      <c r="G49" s="116">
        <f>SUM(H49:J49)</f>
        <v>75000</v>
      </c>
      <c r="H49" s="117">
        <f>L49+P49+T49+X49+AB49</f>
        <v>0</v>
      </c>
      <c r="I49" s="117">
        <f>M49+Q49+U49+Y49+AC49</f>
        <v>0</v>
      </c>
      <c r="J49" s="118">
        <f>R49+V49+Z49+AD49</f>
        <v>75000</v>
      </c>
      <c r="K49" s="56"/>
      <c r="L49" s="50"/>
      <c r="M49" s="50"/>
      <c r="N49" s="64"/>
      <c r="O49" s="56">
        <f>SUM(P49:R49)</f>
        <v>75000</v>
      </c>
      <c r="P49" s="50"/>
      <c r="Q49" s="50"/>
      <c r="R49" s="64">
        <f>F49</f>
        <v>75000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>
        <v>500</v>
      </c>
      <c r="F52" s="53">
        <f t="shared" si="0"/>
        <v>500000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E55">
        <v>50</v>
      </c>
      <c r="F55" s="53">
        <f t="shared" si="0"/>
        <v>125000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E56">
        <v>50</v>
      </c>
      <c r="F56" s="53">
        <f t="shared" si="0"/>
        <v>125000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v>20</v>
      </c>
      <c r="F58" s="53">
        <f>D58*E58</f>
        <v>1000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1</v>
      </c>
      <c r="F59" s="53">
        <f t="shared" ref="F59:F62" si="10">D59*E59</f>
        <v>3225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1</v>
      </c>
      <c r="F60" s="53">
        <f t="shared" si="10"/>
        <v>537.5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1</v>
      </c>
      <c r="F61" s="53">
        <f t="shared" si="10"/>
        <v>40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20</v>
      </c>
      <c r="F62" s="53">
        <f t="shared" si="10"/>
        <v>400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830202.5</v>
      </c>
      <c r="G64" s="120">
        <f t="shared" ref="G64:I64" si="11">SUM(G49:G62)</f>
        <v>75000</v>
      </c>
      <c r="H64" s="120">
        <f t="shared" si="11"/>
        <v>0</v>
      </c>
      <c r="I64" s="120">
        <f t="shared" si="11"/>
        <v>0</v>
      </c>
      <c r="J64" s="120">
        <f>SUM(J49:J62)</f>
        <v>75000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75000</v>
      </c>
      <c r="P64" s="63"/>
      <c r="Q64" s="63"/>
      <c r="R64" s="65">
        <f>SUM(R49:R63)</f>
        <v>75000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7" spans="2:6" x14ac:dyDescent="0.25">
      <c r="B67" t="s">
        <v>366</v>
      </c>
    </row>
    <row r="68" spans="2:6" x14ac:dyDescent="0.25">
      <c r="F68" s="14"/>
    </row>
    <row r="69" spans="2:6" x14ac:dyDescent="0.25"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1" sqref="E61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7.4257812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1.140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194</v>
      </c>
    </row>
    <row r="7" spans="2:4" x14ac:dyDescent="0.25">
      <c r="B7" s="123"/>
    </row>
    <row r="8" spans="2:4" x14ac:dyDescent="0.25">
      <c r="B8" s="22" t="s">
        <v>129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133</v>
      </c>
      <c r="C49" s="5" t="s">
        <v>0</v>
      </c>
      <c r="D49" s="7">
        <v>2500</v>
      </c>
      <c r="F49" s="53">
        <f>D49*E49</f>
        <v>0</v>
      </c>
      <c r="G49" s="116">
        <f>SUM(H49:J49)</f>
        <v>0</v>
      </c>
      <c r="H49" s="117">
        <f>L49+P49+T49+X49+AB49</f>
        <v>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>
        <v>500</v>
      </c>
      <c r="F52" s="53">
        <f t="shared" si="0"/>
        <v>500000</v>
      </c>
      <c r="G52" s="116">
        <f t="shared" si="1"/>
        <v>500000</v>
      </c>
      <c r="H52" s="117">
        <f t="shared" si="2"/>
        <v>0</v>
      </c>
      <c r="I52" s="117">
        <f t="shared" si="2"/>
        <v>0</v>
      </c>
      <c r="J52" s="118">
        <f t="shared" si="3"/>
        <v>500000</v>
      </c>
      <c r="K52" s="56">
        <f t="shared" si="4"/>
        <v>0</v>
      </c>
      <c r="L52" s="50"/>
      <c r="M52" s="50"/>
      <c r="N52" s="64"/>
      <c r="O52" s="56">
        <f t="shared" si="8"/>
        <v>500000</v>
      </c>
      <c r="P52" s="50"/>
      <c r="Q52" s="50"/>
      <c r="R52" s="64">
        <f>F52</f>
        <v>500000</v>
      </c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275</v>
      </c>
      <c r="C53" s="5" t="s">
        <v>109</v>
      </c>
      <c r="D53" s="7">
        <v>50000</v>
      </c>
      <c r="E53" s="49">
        <v>5</v>
      </c>
      <c r="F53" s="53">
        <f t="shared" si="0"/>
        <v>250000</v>
      </c>
      <c r="G53" s="116">
        <f t="shared" si="1"/>
        <v>250000</v>
      </c>
      <c r="H53" s="117">
        <f t="shared" si="2"/>
        <v>0</v>
      </c>
      <c r="I53" s="117">
        <f t="shared" si="2"/>
        <v>0</v>
      </c>
      <c r="J53" s="118">
        <f t="shared" si="3"/>
        <v>250000</v>
      </c>
      <c r="K53" s="56">
        <f t="shared" si="4"/>
        <v>0</v>
      </c>
      <c r="L53" s="50"/>
      <c r="M53" s="50"/>
      <c r="N53" s="64"/>
      <c r="O53" s="56">
        <f t="shared" si="8"/>
        <v>250000</v>
      </c>
      <c r="P53" s="50"/>
      <c r="Q53" s="50"/>
      <c r="R53" s="64">
        <f>F53</f>
        <v>250000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750000</v>
      </c>
      <c r="G64" s="120">
        <f t="shared" ref="G64:I64" si="11">SUM(G49:G62)</f>
        <v>750000</v>
      </c>
      <c r="H64" s="120">
        <f t="shared" si="11"/>
        <v>0</v>
      </c>
      <c r="I64" s="120">
        <f t="shared" si="11"/>
        <v>0</v>
      </c>
      <c r="J64" s="120">
        <f>SUM(J49:J62)</f>
        <v>750000</v>
      </c>
      <c r="K64" s="61">
        <f t="shared" ref="K64:M64" si="12">SUM(K49:K62)</f>
        <v>0</v>
      </c>
      <c r="L64" s="61">
        <f t="shared" si="12"/>
        <v>0</v>
      </c>
      <c r="M64" s="61">
        <f t="shared" si="12"/>
        <v>0</v>
      </c>
      <c r="N64" s="61">
        <f>SUM(N49:N62)</f>
        <v>0</v>
      </c>
      <c r="O64" s="62">
        <f>SUM(O49:O62)</f>
        <v>750000</v>
      </c>
      <c r="P64" s="63"/>
      <c r="Q64" s="63"/>
      <c r="R64" s="65">
        <f>SUM(R49:R63)</f>
        <v>750000</v>
      </c>
      <c r="S64" s="65">
        <f t="shared" ref="S64:AD64" si="13">SUM(S49:S63)</f>
        <v>0</v>
      </c>
      <c r="T64" s="65">
        <f t="shared" si="13"/>
        <v>0</v>
      </c>
      <c r="U64" s="65">
        <f t="shared" si="13"/>
        <v>0</v>
      </c>
      <c r="V64" s="65">
        <f t="shared" si="13"/>
        <v>0</v>
      </c>
      <c r="W64" s="65">
        <f t="shared" si="13"/>
        <v>0</v>
      </c>
      <c r="X64" s="65">
        <f t="shared" si="13"/>
        <v>0</v>
      </c>
      <c r="Y64" s="65">
        <f t="shared" si="13"/>
        <v>0</v>
      </c>
      <c r="Z64" s="65">
        <f t="shared" si="13"/>
        <v>0</v>
      </c>
      <c r="AA64" s="65">
        <f t="shared" si="13"/>
        <v>0</v>
      </c>
      <c r="AB64" s="65">
        <f t="shared" si="13"/>
        <v>0</v>
      </c>
      <c r="AC64" s="65">
        <f t="shared" si="13"/>
        <v>0</v>
      </c>
      <c r="AD64" s="65">
        <f t="shared" si="13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V56" sqref="V56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195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277</v>
      </c>
      <c r="C49" s="5" t="s">
        <v>0</v>
      </c>
      <c r="D49" s="7">
        <v>2500</v>
      </c>
      <c r="E49">
        <v>20</v>
      </c>
      <c r="F49" s="53">
        <f>D49*E49</f>
        <v>50000</v>
      </c>
      <c r="G49" s="116">
        <f>SUM(H49:J49)</f>
        <v>50000</v>
      </c>
      <c r="H49" s="117">
        <f>L49+P49+T49+X49+AB49</f>
        <v>0</v>
      </c>
      <c r="I49" s="117">
        <f>M49+Q49+U49+Y49+AC49</f>
        <v>0</v>
      </c>
      <c r="J49" s="118">
        <f>R49+V49+Z49+AD49</f>
        <v>50000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50000</v>
      </c>
      <c r="T49" s="50"/>
      <c r="U49" s="51"/>
      <c r="V49" s="64">
        <f>F49</f>
        <v>50000</v>
      </c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E55">
        <v>20</v>
      </c>
      <c r="F55" s="53">
        <f t="shared" si="0"/>
        <v>50000</v>
      </c>
      <c r="G55" s="116">
        <f t="shared" si="1"/>
        <v>50000</v>
      </c>
      <c r="H55" s="117">
        <f t="shared" si="2"/>
        <v>0</v>
      </c>
      <c r="I55" s="117">
        <f t="shared" si="2"/>
        <v>0</v>
      </c>
      <c r="J55" s="118">
        <f t="shared" si="3"/>
        <v>50000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50000</v>
      </c>
      <c r="T55" s="50"/>
      <c r="U55" s="51"/>
      <c r="V55" s="64">
        <f>F55</f>
        <v>50000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E56">
        <v>10</v>
      </c>
      <c r="F56" s="53">
        <f t="shared" si="0"/>
        <v>25000</v>
      </c>
      <c r="G56" s="116">
        <f t="shared" si="1"/>
        <v>25000</v>
      </c>
      <c r="H56" s="117">
        <f t="shared" si="2"/>
        <v>0</v>
      </c>
      <c r="I56" s="117">
        <f t="shared" si="2"/>
        <v>0</v>
      </c>
      <c r="J56" s="118">
        <f t="shared" si="3"/>
        <v>25000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25000</v>
      </c>
      <c r="T56" s="50"/>
      <c r="U56" s="51"/>
      <c r="V56" s="64">
        <f>F56</f>
        <v>25000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276</v>
      </c>
      <c r="C58" s="5" t="s">
        <v>30</v>
      </c>
      <c r="D58" s="7">
        <v>50</v>
      </c>
      <c r="E58">
        <v>80</v>
      </c>
      <c r="F58" s="53">
        <f>D58*E58</f>
        <v>4000</v>
      </c>
      <c r="G58" s="116">
        <f t="shared" si="1"/>
        <v>4000</v>
      </c>
      <c r="H58" s="117">
        <f t="shared" si="2"/>
        <v>4000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4000</v>
      </c>
      <c r="X58" s="50">
        <f>D58*E58</f>
        <v>4000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4</v>
      </c>
      <c r="F59" s="53">
        <f t="shared" ref="F59:F62" si="10">D59*E59</f>
        <v>12900</v>
      </c>
      <c r="G59" s="116">
        <f t="shared" si="1"/>
        <v>12900</v>
      </c>
      <c r="H59" s="117">
        <f t="shared" si="2"/>
        <v>12900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12900</v>
      </c>
      <c r="X59" s="50">
        <f>D59*E59</f>
        <v>12900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4</v>
      </c>
      <c r="F60" s="53">
        <f t="shared" si="10"/>
        <v>2150</v>
      </c>
      <c r="G60" s="116">
        <f t="shared" si="1"/>
        <v>2150</v>
      </c>
      <c r="H60" s="117">
        <f t="shared" si="2"/>
        <v>2150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2150</v>
      </c>
      <c r="X60" s="50">
        <f t="shared" ref="X60:X62" si="11">D60*E60</f>
        <v>2150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4</v>
      </c>
      <c r="F61" s="53">
        <f t="shared" si="10"/>
        <v>160</v>
      </c>
      <c r="G61" s="116">
        <f t="shared" si="1"/>
        <v>160</v>
      </c>
      <c r="H61" s="117">
        <f t="shared" si="2"/>
        <v>160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160</v>
      </c>
      <c r="X61" s="50">
        <f t="shared" si="11"/>
        <v>160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v>160</v>
      </c>
      <c r="F62" s="53">
        <f t="shared" si="10"/>
        <v>3200</v>
      </c>
      <c r="G62" s="116">
        <f t="shared" si="1"/>
        <v>3200</v>
      </c>
      <c r="H62" s="117">
        <f t="shared" si="2"/>
        <v>3200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3200</v>
      </c>
      <c r="X62" s="50">
        <f t="shared" si="11"/>
        <v>3200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147410</v>
      </c>
      <c r="G64" s="120">
        <f t="shared" ref="G64:I64" si="12">SUM(G49:G62)</f>
        <v>147410</v>
      </c>
      <c r="H64" s="120">
        <f t="shared" si="12"/>
        <v>22410</v>
      </c>
      <c r="I64" s="120">
        <f t="shared" si="12"/>
        <v>0</v>
      </c>
      <c r="J64" s="120">
        <f>SUM(J49:J62)</f>
        <v>125000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125000</v>
      </c>
      <c r="T64" s="65">
        <f t="shared" si="14"/>
        <v>0</v>
      </c>
      <c r="U64" s="65">
        <f t="shared" si="14"/>
        <v>0</v>
      </c>
      <c r="V64" s="65">
        <f t="shared" si="14"/>
        <v>125000</v>
      </c>
      <c r="W64" s="65">
        <f t="shared" si="14"/>
        <v>22410</v>
      </c>
      <c r="X64" s="65">
        <f t="shared" si="14"/>
        <v>22410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E62" sqref="E6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192</v>
      </c>
    </row>
    <row r="6" spans="2:4" x14ac:dyDescent="0.25">
      <c r="B6" s="122" t="s">
        <v>196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278</v>
      </c>
      <c r="C49" s="5" t="s">
        <v>0</v>
      </c>
      <c r="D49" s="7">
        <v>2500</v>
      </c>
      <c r="E49">
        <v>40</v>
      </c>
      <c r="F49" s="53">
        <f>D49*E49</f>
        <v>100000</v>
      </c>
      <c r="G49" s="116">
        <f>SUM(H49:J49)</f>
        <v>100000</v>
      </c>
      <c r="H49" s="117">
        <f>L49+P49+T49+X49+AB49</f>
        <v>0</v>
      </c>
      <c r="I49" s="117">
        <f>M49+Q49+U49+Y49+AC49</f>
        <v>0</v>
      </c>
      <c r="J49" s="118">
        <f>R49+V49+Z49+AD49</f>
        <v>100000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100000</v>
      </c>
      <c r="AB49" s="50"/>
      <c r="AC49" s="50"/>
      <c r="AD49" s="64">
        <f>F49</f>
        <v>100000</v>
      </c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279</v>
      </c>
      <c r="C52" s="5" t="s">
        <v>0</v>
      </c>
      <c r="D52" s="7">
        <v>200</v>
      </c>
      <c r="E52" s="49">
        <v>50</v>
      </c>
      <c r="F52" s="53">
        <f t="shared" si="0"/>
        <v>10000</v>
      </c>
      <c r="G52" s="116">
        <f t="shared" si="1"/>
        <v>10000</v>
      </c>
      <c r="H52" s="117">
        <f t="shared" si="2"/>
        <v>0</v>
      </c>
      <c r="I52" s="117">
        <f t="shared" si="2"/>
        <v>0</v>
      </c>
      <c r="J52" s="118">
        <f t="shared" si="3"/>
        <v>10000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10000</v>
      </c>
      <c r="AB52" s="50"/>
      <c r="AC52" s="50"/>
      <c r="AD52" s="64">
        <f>F52</f>
        <v>10000</v>
      </c>
    </row>
    <row r="53" spans="2:30" x14ac:dyDescent="0.25">
      <c r="B53" s="3" t="s">
        <v>280</v>
      </c>
      <c r="C53" s="5" t="s">
        <v>109</v>
      </c>
      <c r="D53" s="7">
        <v>2500</v>
      </c>
      <c r="E53" s="49">
        <v>5</v>
      </c>
      <c r="F53" s="53">
        <f t="shared" si="0"/>
        <v>12500</v>
      </c>
      <c r="G53" s="116">
        <f t="shared" si="1"/>
        <v>12500</v>
      </c>
      <c r="H53" s="117">
        <f t="shared" si="2"/>
        <v>0</v>
      </c>
      <c r="I53" s="117">
        <f t="shared" si="2"/>
        <v>0</v>
      </c>
      <c r="J53" s="118">
        <f t="shared" si="3"/>
        <v>12500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12500</v>
      </c>
      <c r="AB53" s="50"/>
      <c r="AC53" s="50"/>
      <c r="AD53" s="64">
        <f>F53</f>
        <v>12500</v>
      </c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E58">
        <v>30</v>
      </c>
      <c r="F58" s="53">
        <f>D58*E58</f>
        <v>1500</v>
      </c>
      <c r="G58" s="116">
        <f t="shared" si="1"/>
        <v>1500</v>
      </c>
      <c r="H58" s="117">
        <f t="shared" si="2"/>
        <v>1500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1500</v>
      </c>
      <c r="X58" s="50">
        <f>D58*E58</f>
        <v>1500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E59">
        <v>1</v>
      </c>
      <c r="F59" s="53">
        <f t="shared" ref="F59:F62" si="10">D59*E59</f>
        <v>3225</v>
      </c>
      <c r="G59" s="116">
        <f t="shared" si="1"/>
        <v>3225</v>
      </c>
      <c r="H59" s="117">
        <f t="shared" si="2"/>
        <v>3225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3225</v>
      </c>
      <c r="X59" s="50">
        <f>D59*E59</f>
        <v>3225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E60">
        <v>1</v>
      </c>
      <c r="F60" s="53">
        <f t="shared" si="10"/>
        <v>537.5</v>
      </c>
      <c r="G60" s="116">
        <f t="shared" si="1"/>
        <v>537.5</v>
      </c>
      <c r="H60" s="117">
        <f t="shared" si="2"/>
        <v>537.5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537.5</v>
      </c>
      <c r="X60" s="50">
        <f t="shared" ref="X60:X62" si="11">D60*E60</f>
        <v>537.5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E61">
        <v>30</v>
      </c>
      <c r="F61" s="53">
        <f t="shared" si="10"/>
        <v>1200</v>
      </c>
      <c r="G61" s="116">
        <f t="shared" si="1"/>
        <v>1200</v>
      </c>
      <c r="H61" s="117">
        <f t="shared" si="2"/>
        <v>1200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1200</v>
      </c>
      <c r="X61" s="50">
        <f t="shared" si="11"/>
        <v>1200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30</v>
      </c>
      <c r="F62" s="53">
        <f t="shared" si="10"/>
        <v>600</v>
      </c>
      <c r="G62" s="116">
        <f t="shared" si="1"/>
        <v>600</v>
      </c>
      <c r="H62" s="117">
        <f t="shared" si="2"/>
        <v>600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600</v>
      </c>
      <c r="X62" s="50">
        <f t="shared" si="11"/>
        <v>600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129562.5</v>
      </c>
      <c r="G64" s="120">
        <f t="shared" ref="G64:I64" si="12">SUM(G49:G62)</f>
        <v>129562.5</v>
      </c>
      <c r="H64" s="120">
        <f t="shared" si="12"/>
        <v>7062.5</v>
      </c>
      <c r="I64" s="120">
        <f t="shared" si="12"/>
        <v>0</v>
      </c>
      <c r="J64" s="120">
        <f>SUM(J49:J62)</f>
        <v>122500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0</v>
      </c>
      <c r="T64" s="65">
        <f t="shared" si="14"/>
        <v>0</v>
      </c>
      <c r="U64" s="65">
        <f t="shared" si="14"/>
        <v>0</v>
      </c>
      <c r="V64" s="65">
        <f t="shared" si="14"/>
        <v>0</v>
      </c>
      <c r="W64" s="65">
        <f t="shared" si="14"/>
        <v>7062.5</v>
      </c>
      <c r="X64" s="65">
        <f t="shared" si="14"/>
        <v>7062.5</v>
      </c>
      <c r="Y64" s="65">
        <f t="shared" si="14"/>
        <v>0</v>
      </c>
      <c r="Z64" s="65">
        <f t="shared" si="14"/>
        <v>0</v>
      </c>
      <c r="AA64" s="65">
        <f t="shared" si="14"/>
        <v>122500</v>
      </c>
      <c r="AB64" s="65">
        <f t="shared" si="14"/>
        <v>0</v>
      </c>
      <c r="AC64" s="65">
        <f t="shared" si="14"/>
        <v>0</v>
      </c>
      <c r="AD64" s="65">
        <f t="shared" si="14"/>
        <v>122500</v>
      </c>
    </row>
    <row r="67" spans="2:6" x14ac:dyDescent="0.25">
      <c r="B67" t="s">
        <v>367</v>
      </c>
    </row>
    <row r="68" spans="2:6" x14ac:dyDescent="0.25">
      <c r="B68" t="s">
        <v>368</v>
      </c>
      <c r="F68" s="14"/>
    </row>
    <row r="69" spans="2:6" x14ac:dyDescent="0.25">
      <c r="B69" t="s">
        <v>369</v>
      </c>
      <c r="F69" s="14"/>
    </row>
    <row r="70" spans="2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T50" sqref="T50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199</v>
      </c>
    </row>
    <row r="6" spans="2:4" x14ac:dyDescent="0.25">
      <c r="B6" s="122" t="s">
        <v>197</v>
      </c>
    </row>
    <row r="7" spans="2:4" x14ac:dyDescent="0.25">
      <c r="B7" s="123"/>
    </row>
    <row r="8" spans="2:4" x14ac:dyDescent="0.25">
      <c r="B8" s="22">
        <v>2023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281</v>
      </c>
      <c r="C49" s="5" t="s">
        <v>0</v>
      </c>
      <c r="D49" s="7">
        <v>2500</v>
      </c>
      <c r="E49">
        <v>5</v>
      </c>
      <c r="F49" s="53">
        <f>D49*E49</f>
        <v>12500</v>
      </c>
      <c r="G49" s="116">
        <f>SUM(H49:J49)</f>
        <v>12500</v>
      </c>
      <c r="H49" s="117">
        <f>L49+P49+T49+X49+AB49</f>
        <v>12500</v>
      </c>
      <c r="I49" s="117">
        <f>M49+Q49+U49+Y49+AC49</f>
        <v>0</v>
      </c>
      <c r="J49" s="118">
        <f>R49+V49+Z49+AD49</f>
        <v>0</v>
      </c>
      <c r="K49" s="56"/>
      <c r="L49" s="50"/>
      <c r="M49" s="50"/>
      <c r="N49" s="64"/>
      <c r="O49" s="56">
        <f>SUM(P49:R49)</f>
        <v>0</v>
      </c>
      <c r="P49" s="50"/>
      <c r="Q49" s="50"/>
      <c r="R49" s="64"/>
      <c r="S49" s="56">
        <f>SUM(T49:V49)</f>
        <v>12500</v>
      </c>
      <c r="T49" s="127">
        <f>F49</f>
        <v>12500</v>
      </c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134</v>
      </c>
      <c r="C52" s="5" t="s">
        <v>0</v>
      </c>
      <c r="D52" s="7">
        <v>1000</v>
      </c>
      <c r="E52" s="49"/>
      <c r="F52" s="53">
        <f t="shared" si="0"/>
        <v>0</v>
      </c>
      <c r="G52" s="116">
        <f t="shared" si="1"/>
        <v>0</v>
      </c>
      <c r="H52" s="117">
        <f t="shared" si="2"/>
        <v>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0</v>
      </c>
      <c r="T52" s="50"/>
      <c r="U52" s="51"/>
      <c r="V52" s="58">
        <f>D52*E52/2</f>
        <v>0</v>
      </c>
      <c r="W52" s="56">
        <f t="shared" si="6"/>
        <v>0</v>
      </c>
      <c r="X52" s="50">
        <f>D52*E52/2</f>
        <v>0</v>
      </c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25</v>
      </c>
      <c r="C53" s="5" t="s">
        <v>109</v>
      </c>
      <c r="D53" s="7">
        <v>200</v>
      </c>
      <c r="E53" s="49"/>
      <c r="F53" s="53">
        <f t="shared" si="0"/>
        <v>0</v>
      </c>
      <c r="G53" s="116">
        <f t="shared" si="1"/>
        <v>0</v>
      </c>
      <c r="H53" s="117">
        <f t="shared" si="2"/>
        <v>0</v>
      </c>
      <c r="I53" s="117">
        <f t="shared" si="2"/>
        <v>0</v>
      </c>
      <c r="J53" s="118">
        <f t="shared" si="3"/>
        <v>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12500</v>
      </c>
      <c r="G64" s="120">
        <f t="shared" ref="G64:I64" si="12">SUM(G49:G62)</f>
        <v>12500</v>
      </c>
      <c r="H64" s="120">
        <f t="shared" si="12"/>
        <v>12500</v>
      </c>
      <c r="I64" s="120">
        <f t="shared" si="12"/>
        <v>0</v>
      </c>
      <c r="J64" s="120">
        <f>SUM(J49:J62)</f>
        <v>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0</v>
      </c>
      <c r="P64" s="63"/>
      <c r="Q64" s="63"/>
      <c r="R64" s="65">
        <f>SUM(R49:R63)</f>
        <v>0</v>
      </c>
      <c r="S64" s="65">
        <f t="shared" ref="S64:AD64" si="14">SUM(S49:S63)</f>
        <v>12500</v>
      </c>
      <c r="T64" s="65">
        <f t="shared" si="14"/>
        <v>12500</v>
      </c>
      <c r="U64" s="65">
        <f t="shared" si="14"/>
        <v>0</v>
      </c>
      <c r="V64" s="65">
        <f t="shared" si="14"/>
        <v>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0"/>
  <sheetViews>
    <sheetView zoomScale="70" zoomScaleNormal="70" workbookViewId="0">
      <selection activeCell="H67" sqref="H67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191</v>
      </c>
    </row>
    <row r="5" spans="2:4" x14ac:dyDescent="0.25">
      <c r="B5" t="s">
        <v>199</v>
      </c>
    </row>
    <row r="6" spans="2:4" x14ac:dyDescent="0.25">
      <c r="B6" s="122" t="s">
        <v>198</v>
      </c>
    </row>
    <row r="7" spans="2:4" x14ac:dyDescent="0.25">
      <c r="B7" s="123"/>
    </row>
    <row r="8" spans="2:4" x14ac:dyDescent="0.25">
      <c r="B8" s="22">
        <v>2022</v>
      </c>
      <c r="C8" s="48"/>
    </row>
    <row r="10" spans="2:4" ht="15.75" thickBot="1" x14ac:dyDescent="0.3">
      <c r="B10" s="3"/>
      <c r="C10" s="5" t="s">
        <v>0</v>
      </c>
      <c r="D10" s="7"/>
    </row>
    <row r="11" spans="2:4" ht="15.75" hidden="1" customHeight="1" thickTop="1" x14ac:dyDescent="0.25">
      <c r="B11" s="3" t="s">
        <v>14</v>
      </c>
      <c r="C11" s="5" t="s">
        <v>9</v>
      </c>
      <c r="D11" s="7">
        <f>1+D14</f>
        <v>1</v>
      </c>
    </row>
    <row r="12" spans="2:4" ht="15.75" hidden="1" customHeight="1" thickBot="1" x14ac:dyDescent="0.3">
      <c r="B12" s="3" t="s">
        <v>13</v>
      </c>
      <c r="C12" s="5" t="s">
        <v>20</v>
      </c>
      <c r="D12" s="7">
        <f>SUM(D14:D21)</f>
        <v>2</v>
      </c>
    </row>
    <row r="13" spans="2:4" ht="15.75" hidden="1" thickBot="1" x14ac:dyDescent="0.3">
      <c r="B13" s="3"/>
      <c r="C13" s="5"/>
    </row>
    <row r="14" spans="2:4" ht="30.75" hidden="1" thickBot="1" x14ac:dyDescent="0.3">
      <c r="B14" s="13" t="s">
        <v>15</v>
      </c>
      <c r="C14" s="5"/>
      <c r="D14" s="12"/>
    </row>
    <row r="15" spans="2:4" ht="30.75" hidden="1" thickBot="1" x14ac:dyDescent="0.3">
      <c r="B15" s="13" t="s">
        <v>27</v>
      </c>
      <c r="C15" s="5"/>
      <c r="D15" s="12"/>
    </row>
    <row r="16" spans="2:4" ht="30.75" hidden="1" thickBot="1" x14ac:dyDescent="0.3">
      <c r="B16" s="13" t="s">
        <v>21</v>
      </c>
      <c r="C16" s="5"/>
      <c r="D16" s="12"/>
    </row>
    <row r="17" spans="1:6" ht="30.75" hidden="1" thickBot="1" x14ac:dyDescent="0.3">
      <c r="B17" s="13" t="s">
        <v>16</v>
      </c>
      <c r="C17" s="5"/>
      <c r="D17" s="12">
        <v>1</v>
      </c>
    </row>
    <row r="18" spans="1:6" ht="30.75" hidden="1" thickBot="1" x14ac:dyDescent="0.3">
      <c r="B18" s="13" t="s">
        <v>17</v>
      </c>
      <c r="C18" s="5"/>
      <c r="D18" s="12"/>
    </row>
    <row r="19" spans="1:6" ht="30.75" hidden="1" thickBot="1" x14ac:dyDescent="0.3">
      <c r="B19" s="13" t="s">
        <v>18</v>
      </c>
      <c r="C19" s="5"/>
      <c r="D19" s="12"/>
    </row>
    <row r="20" spans="1:6" ht="30.75" hidden="1" thickBot="1" x14ac:dyDescent="0.3">
      <c r="B20" s="13" t="s">
        <v>26</v>
      </c>
      <c r="C20" s="5"/>
      <c r="D20" s="12"/>
    </row>
    <row r="21" spans="1:6" ht="30.75" hidden="1" thickBot="1" x14ac:dyDescent="0.3">
      <c r="B21" s="13" t="s">
        <v>19</v>
      </c>
      <c r="C21" s="5"/>
      <c r="D21" s="12">
        <v>1</v>
      </c>
    </row>
    <row r="22" spans="1:6" ht="15.75" hidden="1" thickBot="1" x14ac:dyDescent="0.3">
      <c r="C22" s="5"/>
    </row>
    <row r="23" spans="1:6" ht="18" hidden="1" thickBot="1" x14ac:dyDescent="0.35">
      <c r="B23" s="2" t="s">
        <v>44</v>
      </c>
      <c r="C23" s="6"/>
      <c r="D23" s="2"/>
      <c r="E23" s="2"/>
      <c r="F23" s="2"/>
    </row>
    <row r="24" spans="1:6" ht="15.75" hidden="1" thickBot="1" x14ac:dyDescent="0.3">
      <c r="A24" t="e">
        <f>[1]re!B4</f>
        <v>#REF!</v>
      </c>
      <c r="C24" s="5"/>
      <c r="D24" s="16">
        <f>[1]re!C4</f>
        <v>0</v>
      </c>
    </row>
    <row r="25" spans="1:6" ht="15.75" hidden="1" thickBot="1" x14ac:dyDescent="0.3">
      <c r="A25" t="e">
        <f>[1]re!B5</f>
        <v>#REF!</v>
      </c>
      <c r="C25" s="5"/>
      <c r="D25" s="16">
        <f>[1]re!C5</f>
        <v>150</v>
      </c>
    </row>
    <row r="26" spans="1:6" ht="15.75" hidden="1" thickBot="1" x14ac:dyDescent="0.3">
      <c r="C26" s="5"/>
      <c r="D26" s="5" t="s">
        <v>12</v>
      </c>
      <c r="E26" s="5" t="s">
        <v>10</v>
      </c>
      <c r="F26" s="5" t="s">
        <v>11</v>
      </c>
    </row>
    <row r="27" spans="1:6" ht="15.75" hidden="1" thickBot="1" x14ac:dyDescent="0.3">
      <c r="B27" s="3" t="s">
        <v>22</v>
      </c>
      <c r="C27" s="5" t="s">
        <v>1</v>
      </c>
      <c r="D27" s="7">
        <f>[1]re!C8*D24</f>
        <v>0</v>
      </c>
      <c r="F27" s="8">
        <f>D27*E27</f>
        <v>0</v>
      </c>
    </row>
    <row r="28" spans="1:6" ht="15.75" hidden="1" thickBot="1" x14ac:dyDescent="0.3">
      <c r="B28" s="3" t="s">
        <v>2</v>
      </c>
      <c r="C28" s="5" t="s">
        <v>1</v>
      </c>
      <c r="D28" s="7">
        <f>[1]re!C10*D24</f>
        <v>0</v>
      </c>
      <c r="F28" s="8">
        <f>D28*E28</f>
        <v>0</v>
      </c>
    </row>
    <row r="29" spans="1:6" ht="15.75" hidden="1" thickBot="1" x14ac:dyDescent="0.3">
      <c r="B29" s="3" t="s">
        <v>3</v>
      </c>
      <c r="C29" s="5" t="s">
        <v>1</v>
      </c>
      <c r="D29" s="7">
        <f>[1]re!C11*D24</f>
        <v>0</v>
      </c>
      <c r="F29" s="8">
        <f>D29*E29</f>
        <v>0</v>
      </c>
    </row>
    <row r="30" spans="1:6" ht="15.75" hidden="1" thickBot="1" x14ac:dyDescent="0.3">
      <c r="B30" s="3" t="s">
        <v>4</v>
      </c>
      <c r="C30" s="5" t="s">
        <v>6</v>
      </c>
      <c r="D30" s="7">
        <f>[1]re!C12*D24</f>
        <v>0</v>
      </c>
      <c r="F30" s="8">
        <f>D30*E30</f>
        <v>0</v>
      </c>
    </row>
    <row r="31" spans="1:6" ht="15.75" hidden="1" thickBot="1" x14ac:dyDescent="0.3">
      <c r="B31" s="3"/>
      <c r="C31" s="5"/>
      <c r="D31" s="7"/>
      <c r="F31" s="8"/>
    </row>
    <row r="32" spans="1:6" ht="15.75" hidden="1" thickBot="1" x14ac:dyDescent="0.3">
      <c r="B32" s="3" t="s">
        <v>23</v>
      </c>
      <c r="C32" s="5" t="s">
        <v>28</v>
      </c>
      <c r="D32" s="7">
        <f>[1]re!C9*D25</f>
        <v>7500</v>
      </c>
      <c r="F32" s="8">
        <f>D32*E32</f>
        <v>0</v>
      </c>
    </row>
    <row r="33" spans="2:30" ht="15.75" hidden="1" thickBot="1" x14ac:dyDescent="0.3">
      <c r="B33" s="3" t="s">
        <v>25</v>
      </c>
      <c r="C33" s="5" t="s">
        <v>28</v>
      </c>
      <c r="D33" s="7">
        <v>35</v>
      </c>
      <c r="F33" s="8">
        <f>D33*E33</f>
        <v>0</v>
      </c>
    </row>
    <row r="34" spans="2:30" ht="15.75" hidden="1" thickBot="1" x14ac:dyDescent="0.3">
      <c r="B34" s="3"/>
      <c r="C34" s="5"/>
      <c r="D34" s="7"/>
      <c r="F34" s="8"/>
    </row>
    <row r="35" spans="2:30" ht="15.75" hidden="1" thickBot="1" x14ac:dyDescent="0.3">
      <c r="B35" s="3" t="s">
        <v>35</v>
      </c>
      <c r="C35" s="5" t="s">
        <v>33</v>
      </c>
      <c r="D35" s="7">
        <v>100</v>
      </c>
      <c r="F35" s="8">
        <f>D35*E35</f>
        <v>0</v>
      </c>
    </row>
    <row r="36" spans="2:30" ht="15.75" hidden="1" thickBot="1" x14ac:dyDescent="0.3">
      <c r="B36" s="3" t="s">
        <v>32</v>
      </c>
      <c r="C36" s="5" t="s">
        <v>33</v>
      </c>
      <c r="D36" s="7">
        <v>8</v>
      </c>
      <c r="F36" s="8">
        <f>D36*E36</f>
        <v>0</v>
      </c>
    </row>
    <row r="37" spans="2:30" ht="15.75" hidden="1" thickBot="1" x14ac:dyDescent="0.3">
      <c r="B37" s="3"/>
      <c r="C37" s="5"/>
      <c r="D37" s="7"/>
      <c r="F37" s="8"/>
    </row>
    <row r="38" spans="2:30" ht="15.75" hidden="1" thickBot="1" x14ac:dyDescent="0.3">
      <c r="B38" s="3" t="s">
        <v>24</v>
      </c>
      <c r="C38" s="5" t="s">
        <v>30</v>
      </c>
      <c r="D38" s="7"/>
      <c r="F38" s="8" t="e">
        <f>SUM(F39:F42)</f>
        <v>#REF!</v>
      </c>
    </row>
    <row r="39" spans="2:30" ht="15.75" hidden="1" thickBot="1" x14ac:dyDescent="0.3">
      <c r="B39" s="3" t="s">
        <v>31</v>
      </c>
      <c r="C39" s="5" t="s">
        <v>34</v>
      </c>
      <c r="D39" s="7" t="e">
        <f>[1]re!C13*D24</f>
        <v>#REF!</v>
      </c>
      <c r="F39" s="8" t="e">
        <f>D39*E39</f>
        <v>#REF!</v>
      </c>
    </row>
    <row r="40" spans="2:30" ht="15.75" hidden="1" thickBot="1" x14ac:dyDescent="0.3">
      <c r="B40" s="3" t="s">
        <v>5</v>
      </c>
      <c r="C40" s="5" t="s">
        <v>34</v>
      </c>
      <c r="D40" s="17" t="e">
        <f>[1]re!C14*D24</f>
        <v>#REF!</v>
      </c>
      <c r="F40" s="8" t="e">
        <f>D40*E40</f>
        <v>#REF!</v>
      </c>
    </row>
    <row r="41" spans="2:30" ht="15.75" hidden="1" thickBot="1" x14ac:dyDescent="0.3">
      <c r="B41" s="3" t="s">
        <v>29</v>
      </c>
      <c r="C41" s="5" t="s">
        <v>28</v>
      </c>
      <c r="D41" s="7">
        <v>40</v>
      </c>
      <c r="F41" s="8">
        <f>D41*E41*E38</f>
        <v>0</v>
      </c>
    </row>
    <row r="42" spans="2:30" ht="15.75" hidden="1" thickBot="1" x14ac:dyDescent="0.3">
      <c r="B42" s="3" t="s">
        <v>7</v>
      </c>
      <c r="C42" s="5" t="s">
        <v>28</v>
      </c>
      <c r="D42" s="7">
        <v>20</v>
      </c>
      <c r="F42" s="8">
        <f>D42*E42*E38</f>
        <v>0</v>
      </c>
    </row>
    <row r="43" spans="2:30" ht="15.75" hidden="1" thickBot="1" x14ac:dyDescent="0.3">
      <c r="B43" s="3"/>
      <c r="F43" s="1"/>
    </row>
    <row r="44" spans="2:30" ht="15.75" hidden="1" thickBot="1" x14ac:dyDescent="0.3">
      <c r="B44" s="11" t="s">
        <v>8</v>
      </c>
      <c r="C44" s="10"/>
      <c r="D44" s="10"/>
      <c r="E44" s="10"/>
      <c r="F44" s="9" t="e">
        <f>SUM(F27:F38)</f>
        <v>#REF!</v>
      </c>
    </row>
    <row r="45" spans="2:30" ht="15.75" hidden="1" thickBot="1" x14ac:dyDescent="0.3"/>
    <row r="46" spans="2:30" ht="18" thickBot="1" x14ac:dyDescent="0.35">
      <c r="B46" s="2" t="s">
        <v>78</v>
      </c>
      <c r="C46" s="6"/>
      <c r="D46" s="2"/>
      <c r="E46" s="2"/>
      <c r="F46" s="2"/>
      <c r="G46" s="171" t="s">
        <v>71</v>
      </c>
      <c r="H46" s="172"/>
      <c r="I46" s="172"/>
      <c r="J46" s="173"/>
      <c r="K46" s="148">
        <v>2021</v>
      </c>
      <c r="L46" s="149"/>
      <c r="M46" s="149"/>
      <c r="N46" s="150"/>
      <c r="O46" s="148">
        <v>2022</v>
      </c>
      <c r="P46" s="149"/>
      <c r="Q46" s="149"/>
      <c r="R46" s="150"/>
      <c r="S46" s="148">
        <v>2023</v>
      </c>
      <c r="T46" s="149"/>
      <c r="U46" s="149"/>
      <c r="V46" s="150"/>
      <c r="W46" s="148">
        <v>2024</v>
      </c>
      <c r="X46" s="149"/>
      <c r="Y46" s="149"/>
      <c r="Z46" s="150"/>
      <c r="AA46" s="148">
        <v>2025</v>
      </c>
      <c r="AB46" s="149"/>
      <c r="AC46" s="149"/>
      <c r="AD46" s="150"/>
    </row>
    <row r="47" spans="2:30" ht="16.5" thickTop="1" thickBot="1" x14ac:dyDescent="0.3">
      <c r="C47" s="5"/>
      <c r="G47" s="110" t="s">
        <v>38</v>
      </c>
      <c r="H47" s="111" t="s">
        <v>99</v>
      </c>
      <c r="I47" s="111" t="s">
        <v>69</v>
      </c>
      <c r="J47" s="112" t="s">
        <v>68</v>
      </c>
      <c r="K47" s="33" t="s">
        <v>38</v>
      </c>
      <c r="L47" s="32" t="s">
        <v>99</v>
      </c>
      <c r="M47" s="32" t="s">
        <v>69</v>
      </c>
      <c r="N47" s="34" t="s">
        <v>68</v>
      </c>
      <c r="O47" s="35" t="s">
        <v>38</v>
      </c>
      <c r="P47" s="32" t="s">
        <v>99</v>
      </c>
      <c r="Q47" s="42" t="s">
        <v>69</v>
      </c>
      <c r="R47" s="36" t="s">
        <v>68</v>
      </c>
      <c r="S47" s="38" t="s">
        <v>38</v>
      </c>
      <c r="T47" s="23" t="s">
        <v>99</v>
      </c>
      <c r="U47" s="23" t="s">
        <v>69</v>
      </c>
      <c r="V47" s="39" t="s">
        <v>68</v>
      </c>
      <c r="W47" s="41" t="s">
        <v>38</v>
      </c>
      <c r="X47" s="23" t="s">
        <v>99</v>
      </c>
      <c r="Y47" s="23" t="s">
        <v>69</v>
      </c>
      <c r="Z47" s="39" t="s">
        <v>68</v>
      </c>
      <c r="AA47" s="41" t="s">
        <v>38</v>
      </c>
      <c r="AB47" s="23" t="s">
        <v>99</v>
      </c>
      <c r="AC47" s="37" t="s">
        <v>69</v>
      </c>
      <c r="AD47" s="60" t="s">
        <v>68</v>
      </c>
    </row>
    <row r="48" spans="2:30" x14ac:dyDescent="0.25">
      <c r="C48" s="5"/>
      <c r="D48" s="5" t="s">
        <v>12</v>
      </c>
      <c r="E48" s="5" t="s">
        <v>10</v>
      </c>
      <c r="F48" s="5" t="s">
        <v>11</v>
      </c>
      <c r="G48" s="113"/>
      <c r="H48" s="114"/>
      <c r="I48" s="114"/>
      <c r="J48" s="115"/>
      <c r="K48" s="56"/>
      <c r="L48" s="55"/>
      <c r="M48" s="55"/>
      <c r="N48" s="57"/>
      <c r="O48" s="59"/>
      <c r="P48" s="55"/>
      <c r="Q48" s="55"/>
      <c r="R48" s="57"/>
      <c r="S48" s="59"/>
      <c r="T48" s="55"/>
      <c r="U48" s="52"/>
      <c r="V48" s="57"/>
      <c r="W48" s="59"/>
      <c r="X48" s="55"/>
      <c r="Y48" s="55"/>
      <c r="Z48" s="57"/>
      <c r="AA48" s="59"/>
      <c r="AB48" s="55"/>
      <c r="AC48" s="55"/>
      <c r="AD48" s="57"/>
    </row>
    <row r="49" spans="2:30" x14ac:dyDescent="0.25">
      <c r="B49" s="100" t="s">
        <v>282</v>
      </c>
      <c r="C49" s="5" t="s">
        <v>0</v>
      </c>
      <c r="D49" s="7">
        <v>2500</v>
      </c>
      <c r="E49">
        <v>20</v>
      </c>
      <c r="F49" s="53">
        <f>D49*E49</f>
        <v>50000</v>
      </c>
      <c r="G49" s="116">
        <f>SUM(H49:J49)</f>
        <v>50000</v>
      </c>
      <c r="H49" s="117">
        <f>L49+P49+T49+X49+AB49</f>
        <v>0</v>
      </c>
      <c r="I49" s="117">
        <f>M49+Q49+U49+Y49+AC49</f>
        <v>0</v>
      </c>
      <c r="J49" s="118">
        <f>R49+V49+Z49+AD49</f>
        <v>50000</v>
      </c>
      <c r="K49" s="56"/>
      <c r="L49" s="50"/>
      <c r="M49" s="50"/>
      <c r="N49" s="64"/>
      <c r="O49" s="56">
        <f>SUM(P49:R49)</f>
        <v>50000</v>
      </c>
      <c r="P49" s="50"/>
      <c r="Q49" s="50"/>
      <c r="R49" s="64">
        <f>F49</f>
        <v>50000</v>
      </c>
      <c r="S49" s="56">
        <f>SUM(T49:V49)</f>
        <v>0</v>
      </c>
      <c r="T49" s="50"/>
      <c r="U49" s="51"/>
      <c r="V49" s="58"/>
      <c r="W49" s="56">
        <f>SUM(X49:Z49)</f>
        <v>0</v>
      </c>
      <c r="X49" s="50"/>
      <c r="Y49" s="50"/>
      <c r="Z49" s="58"/>
      <c r="AA49" s="56">
        <f>SUM(AB49:AD49)</f>
        <v>0</v>
      </c>
      <c r="AB49" s="50"/>
      <c r="AC49" s="50"/>
      <c r="AD49" s="58"/>
    </row>
    <row r="50" spans="2:30" x14ac:dyDescent="0.25">
      <c r="B50" s="3" t="s">
        <v>4</v>
      </c>
      <c r="C50" s="5" t="s">
        <v>6</v>
      </c>
      <c r="D50" s="7">
        <v>150</v>
      </c>
      <c r="F50" s="53">
        <f t="shared" ref="F50:F56" si="0">D50*E50</f>
        <v>0</v>
      </c>
      <c r="G50" s="116">
        <f t="shared" ref="G50:G62" si="1">SUM(H50:J50)</f>
        <v>0</v>
      </c>
      <c r="H50" s="117">
        <f t="shared" ref="H50:I62" si="2">L50+P50+T50+X50+AB50</f>
        <v>0</v>
      </c>
      <c r="I50" s="117">
        <f t="shared" si="2"/>
        <v>0</v>
      </c>
      <c r="J50" s="118">
        <f t="shared" ref="J50:J62" si="3">R50+V50+Z50+AD50</f>
        <v>0</v>
      </c>
      <c r="K50" s="56">
        <f t="shared" ref="K50:K62" si="4">SUM(L50:N50)</f>
        <v>0</v>
      </c>
      <c r="L50" s="50"/>
      <c r="M50" s="50"/>
      <c r="N50" s="58"/>
      <c r="O50" s="56">
        <f>SUM(P50:R50)</f>
        <v>0</v>
      </c>
      <c r="P50" s="50"/>
      <c r="Q50" s="50"/>
      <c r="R50" s="64"/>
      <c r="S50" s="56">
        <f t="shared" ref="S50:S62" si="5">SUM(T50:V50)</f>
        <v>0</v>
      </c>
      <c r="T50" s="50"/>
      <c r="U50" s="51"/>
      <c r="V50" s="58"/>
      <c r="W50" s="56">
        <f t="shared" ref="W50:W62" si="6">SUM(X50:Z50)</f>
        <v>0</v>
      </c>
      <c r="X50" s="50"/>
      <c r="Y50" s="50"/>
      <c r="Z50" s="58"/>
      <c r="AA50" s="56">
        <f t="shared" ref="AA50:AA62" si="7">SUM(AB50:AD50)</f>
        <v>0</v>
      </c>
      <c r="AB50" s="50"/>
      <c r="AC50" s="50"/>
      <c r="AD50" s="58"/>
    </row>
    <row r="51" spans="2:30" x14ac:dyDescent="0.25">
      <c r="B51" s="3"/>
      <c r="C51" s="5"/>
      <c r="D51" s="7"/>
      <c r="F51" s="53"/>
      <c r="G51" s="116"/>
      <c r="H51" s="117"/>
      <c r="I51" s="117"/>
      <c r="J51" s="118"/>
      <c r="K51" s="56">
        <f t="shared" si="4"/>
        <v>0</v>
      </c>
      <c r="L51" s="50"/>
      <c r="M51" s="50"/>
      <c r="N51" s="58"/>
      <c r="O51" s="56">
        <f t="shared" ref="O51:O58" si="8">SUM(P51:R51)</f>
        <v>0</v>
      </c>
      <c r="P51" s="50"/>
      <c r="Q51" s="50"/>
      <c r="R51" s="64">
        <f t="shared" ref="R51:R57" si="9">F51</f>
        <v>0</v>
      </c>
      <c r="S51" s="56">
        <f t="shared" si="5"/>
        <v>0</v>
      </c>
      <c r="T51" s="50"/>
      <c r="U51" s="51"/>
      <c r="V51" s="58"/>
      <c r="W51" s="56">
        <f t="shared" si="6"/>
        <v>0</v>
      </c>
      <c r="X51" s="50"/>
      <c r="Y51" s="50"/>
      <c r="Z51" s="58"/>
      <c r="AA51" s="56">
        <f t="shared" si="7"/>
        <v>0</v>
      </c>
      <c r="AB51" s="50"/>
      <c r="AC51" s="50"/>
      <c r="AD51" s="58"/>
    </row>
    <row r="52" spans="2:30" x14ac:dyDescent="0.25">
      <c r="B52" s="3" t="s">
        <v>283</v>
      </c>
      <c r="C52" s="5" t="s">
        <v>0</v>
      </c>
      <c r="D52" s="7">
        <v>1000</v>
      </c>
      <c r="E52" s="49">
        <v>25</v>
      </c>
      <c r="F52" s="53">
        <f t="shared" si="0"/>
        <v>25000</v>
      </c>
      <c r="G52" s="116">
        <f t="shared" si="1"/>
        <v>25000</v>
      </c>
      <c r="H52" s="117">
        <f t="shared" si="2"/>
        <v>25000</v>
      </c>
      <c r="I52" s="117">
        <f t="shared" si="2"/>
        <v>0</v>
      </c>
      <c r="J52" s="118">
        <f t="shared" si="3"/>
        <v>0</v>
      </c>
      <c r="K52" s="56">
        <f t="shared" si="4"/>
        <v>0</v>
      </c>
      <c r="L52" s="50"/>
      <c r="M52" s="50"/>
      <c r="N52" s="64"/>
      <c r="O52" s="56">
        <f t="shared" si="8"/>
        <v>0</v>
      </c>
      <c r="P52" s="50"/>
      <c r="Q52" s="50"/>
      <c r="R52" s="64"/>
      <c r="S52" s="56">
        <f t="shared" si="5"/>
        <v>25000</v>
      </c>
      <c r="T52" s="127">
        <f>F52</f>
        <v>25000</v>
      </c>
      <c r="U52" s="51"/>
      <c r="V52" s="58"/>
      <c r="W52" s="56">
        <f t="shared" si="6"/>
        <v>0</v>
      </c>
      <c r="X52" s="50"/>
      <c r="Y52" s="50"/>
      <c r="Z52" s="58"/>
      <c r="AA52" s="56">
        <f t="shared" si="7"/>
        <v>0</v>
      </c>
      <c r="AB52" s="50"/>
      <c r="AC52" s="50"/>
      <c r="AD52" s="58"/>
    </row>
    <row r="53" spans="2:30" x14ac:dyDescent="0.25">
      <c r="B53" s="3" t="s">
        <v>247</v>
      </c>
      <c r="C53" s="5" t="s">
        <v>109</v>
      </c>
      <c r="D53" s="7">
        <v>2500</v>
      </c>
      <c r="E53" s="49">
        <v>10</v>
      </c>
      <c r="F53" s="53">
        <f t="shared" si="0"/>
        <v>25000</v>
      </c>
      <c r="G53" s="116">
        <f t="shared" si="1"/>
        <v>25000</v>
      </c>
      <c r="H53" s="117">
        <f t="shared" si="2"/>
        <v>0</v>
      </c>
      <c r="I53" s="117">
        <f t="shared" si="2"/>
        <v>0</v>
      </c>
      <c r="J53" s="118">
        <f t="shared" si="3"/>
        <v>25000</v>
      </c>
      <c r="K53" s="56">
        <f t="shared" si="4"/>
        <v>0</v>
      </c>
      <c r="L53" s="50"/>
      <c r="M53" s="50"/>
      <c r="N53" s="64"/>
      <c r="O53" s="56">
        <f t="shared" si="8"/>
        <v>0</v>
      </c>
      <c r="P53" s="50"/>
      <c r="Q53" s="50"/>
      <c r="R53" s="64"/>
      <c r="S53" s="56">
        <f t="shared" si="5"/>
        <v>25000</v>
      </c>
      <c r="T53" s="50"/>
      <c r="U53" s="51"/>
      <c r="V53" s="64">
        <f>F53</f>
        <v>25000</v>
      </c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/>
      <c r="C54" s="5"/>
      <c r="D54" s="7"/>
      <c r="F54" s="53"/>
      <c r="G54" s="116"/>
      <c r="H54" s="117"/>
      <c r="I54" s="117"/>
      <c r="J54" s="118"/>
      <c r="K54" s="56">
        <f t="shared" si="4"/>
        <v>0</v>
      </c>
      <c r="L54" s="50"/>
      <c r="M54" s="50"/>
      <c r="N54" s="58"/>
      <c r="O54" s="56">
        <f t="shared" si="8"/>
        <v>0</v>
      </c>
      <c r="P54" s="50"/>
      <c r="Q54" s="50"/>
      <c r="R54" s="64">
        <f t="shared" si="9"/>
        <v>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135</v>
      </c>
      <c r="C55" s="5" t="s">
        <v>108</v>
      </c>
      <c r="D55" s="7">
        <v>2500</v>
      </c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58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>
        <f>D55*E55</f>
        <v>0</v>
      </c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 t="s">
        <v>136</v>
      </c>
      <c r="C56" s="5" t="s">
        <v>33</v>
      </c>
      <c r="D56" s="7">
        <v>2500</v>
      </c>
      <c r="F56" s="53">
        <f t="shared" si="0"/>
        <v>0</v>
      </c>
      <c r="G56" s="116">
        <f t="shared" si="1"/>
        <v>0</v>
      </c>
      <c r="H56" s="117">
        <f t="shared" si="2"/>
        <v>0</v>
      </c>
      <c r="I56" s="117">
        <f t="shared" si="2"/>
        <v>0</v>
      </c>
      <c r="J56" s="118">
        <f t="shared" si="3"/>
        <v>0</v>
      </c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/>
      <c r="S56" s="56">
        <f t="shared" si="5"/>
        <v>0</v>
      </c>
      <c r="T56" s="50"/>
      <c r="U56" s="51"/>
      <c r="V56" s="58">
        <f>D56*E56/2</f>
        <v>0</v>
      </c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/>
      <c r="C57" s="5"/>
      <c r="D57" s="7"/>
      <c r="F57" s="53"/>
      <c r="G57" s="116"/>
      <c r="H57" s="117"/>
      <c r="I57" s="117"/>
      <c r="J57" s="118"/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>
        <f t="shared" si="9"/>
        <v>0</v>
      </c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24</v>
      </c>
      <c r="C58" s="5" t="s">
        <v>30</v>
      </c>
      <c r="D58" s="7">
        <v>50</v>
      </c>
      <c r="F58" s="53">
        <f>D58*E58</f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>
        <f>D58*E58</f>
        <v>0</v>
      </c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 t="s">
        <v>31</v>
      </c>
      <c r="C59" s="5" t="s">
        <v>34</v>
      </c>
      <c r="D59" s="17">
        <v>3225</v>
      </c>
      <c r="F59" s="53">
        <f t="shared" ref="F59:F62" si="10">D59*E59</f>
        <v>0</v>
      </c>
      <c r="G59" s="116">
        <f t="shared" si="1"/>
        <v>0</v>
      </c>
      <c r="H59" s="117">
        <f t="shared" si="2"/>
        <v>0</v>
      </c>
      <c r="I59" s="117">
        <f t="shared" si="2"/>
        <v>0</v>
      </c>
      <c r="J59" s="118">
        <f t="shared" si="3"/>
        <v>0</v>
      </c>
      <c r="K59" s="56">
        <f t="shared" si="4"/>
        <v>0</v>
      </c>
      <c r="L59" s="50"/>
      <c r="M59" s="50"/>
      <c r="N59" s="58"/>
      <c r="O59" s="56"/>
      <c r="P59" s="50"/>
      <c r="Q59" s="50"/>
      <c r="R59" s="64"/>
      <c r="S59" s="56">
        <f t="shared" si="5"/>
        <v>0</v>
      </c>
      <c r="T59" s="50"/>
      <c r="U59" s="51"/>
      <c r="V59" s="58"/>
      <c r="W59" s="56">
        <f t="shared" si="6"/>
        <v>0</v>
      </c>
      <c r="X59" s="50">
        <f>D59*E59</f>
        <v>0</v>
      </c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5</v>
      </c>
      <c r="C60" s="5" t="s">
        <v>34</v>
      </c>
      <c r="D60" s="17">
        <v>537.5</v>
      </c>
      <c r="F60" s="53">
        <f t="shared" si="10"/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/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 t="shared" ref="X60:X62" si="11"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29</v>
      </c>
      <c r="C61" s="5" t="s">
        <v>28</v>
      </c>
      <c r="D61" s="7">
        <v>40</v>
      </c>
      <c r="F61" s="53">
        <f t="shared" si="10"/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 t="shared" si="11"/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7</v>
      </c>
      <c r="C62" s="5" t="s">
        <v>28</v>
      </c>
      <c r="D62" s="7">
        <v>20</v>
      </c>
      <c r="E62">
        <f>E58</f>
        <v>0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si="11"/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ht="15.75" thickBot="1" x14ac:dyDescent="0.3">
      <c r="B63" s="3"/>
      <c r="F63" s="1"/>
      <c r="G63" s="119"/>
      <c r="H63" s="117"/>
      <c r="I63" s="117"/>
      <c r="J63" s="118"/>
      <c r="K63" s="56"/>
      <c r="L63" s="50"/>
      <c r="M63" s="50"/>
      <c r="N63" s="58"/>
      <c r="O63" s="56"/>
      <c r="P63" s="50"/>
      <c r="Q63" s="50"/>
      <c r="R63" s="58"/>
      <c r="S63" s="56"/>
      <c r="T63" s="50"/>
      <c r="U63" s="51"/>
      <c r="V63" s="58"/>
      <c r="W63" s="56"/>
      <c r="X63" s="50"/>
      <c r="Y63" s="50"/>
      <c r="Z63" s="58"/>
      <c r="AA63" s="56"/>
      <c r="AB63" s="50"/>
      <c r="AC63" s="50"/>
      <c r="AD63" s="58"/>
    </row>
    <row r="64" spans="2:30" ht="15.75" thickBot="1" x14ac:dyDescent="0.3">
      <c r="B64" s="11" t="s">
        <v>8</v>
      </c>
      <c r="C64" s="10"/>
      <c r="D64" s="10"/>
      <c r="E64" s="10"/>
      <c r="F64" s="54">
        <f>SUM(F49:F62)</f>
        <v>100000</v>
      </c>
      <c r="G64" s="120">
        <f t="shared" ref="G64:I64" si="12">SUM(G49:G62)</f>
        <v>100000</v>
      </c>
      <c r="H64" s="120">
        <f t="shared" si="12"/>
        <v>25000</v>
      </c>
      <c r="I64" s="120">
        <f t="shared" si="12"/>
        <v>0</v>
      </c>
      <c r="J64" s="120">
        <f>SUM(J49:J62)</f>
        <v>75000</v>
      </c>
      <c r="K64" s="61">
        <f t="shared" ref="K64:M64" si="13">SUM(K49:K62)</f>
        <v>0</v>
      </c>
      <c r="L64" s="61">
        <f t="shared" si="13"/>
        <v>0</v>
      </c>
      <c r="M64" s="61">
        <f t="shared" si="13"/>
        <v>0</v>
      </c>
      <c r="N64" s="61">
        <f>SUM(N49:N62)</f>
        <v>0</v>
      </c>
      <c r="O64" s="62">
        <f>SUM(O49:O62)</f>
        <v>50000</v>
      </c>
      <c r="P64" s="63"/>
      <c r="Q64" s="63"/>
      <c r="R64" s="65">
        <f>SUM(R49:R63)</f>
        <v>50000</v>
      </c>
      <c r="S64" s="65">
        <f t="shared" ref="S64:AD64" si="14">SUM(S49:S63)</f>
        <v>50000</v>
      </c>
      <c r="T64" s="65">
        <f t="shared" si="14"/>
        <v>25000</v>
      </c>
      <c r="U64" s="65">
        <f t="shared" si="14"/>
        <v>0</v>
      </c>
      <c r="V64" s="65">
        <f t="shared" si="14"/>
        <v>25000</v>
      </c>
      <c r="W64" s="65">
        <f t="shared" si="14"/>
        <v>0</v>
      </c>
      <c r="X64" s="65">
        <f t="shared" si="14"/>
        <v>0</v>
      </c>
      <c r="Y64" s="65">
        <f t="shared" si="14"/>
        <v>0</v>
      </c>
      <c r="Z64" s="65">
        <f t="shared" si="14"/>
        <v>0</v>
      </c>
      <c r="AA64" s="65">
        <f t="shared" si="14"/>
        <v>0</v>
      </c>
      <c r="AB64" s="65">
        <f t="shared" si="14"/>
        <v>0</v>
      </c>
      <c r="AC64" s="65">
        <f t="shared" si="14"/>
        <v>0</v>
      </c>
      <c r="AD64" s="65">
        <f t="shared" si="14"/>
        <v>0</v>
      </c>
    </row>
    <row r="68" spans="6:6" x14ac:dyDescent="0.25">
      <c r="F68" s="14"/>
    </row>
    <row r="69" spans="6:6" x14ac:dyDescent="0.25">
      <c r="F69" s="14"/>
    </row>
    <row r="70" spans="6:6" x14ac:dyDescent="0.25">
      <c r="F70" s="14"/>
    </row>
  </sheetData>
  <mergeCells count="6">
    <mergeCell ref="AA46:AD46"/>
    <mergeCell ref="G46:J46"/>
    <mergeCell ref="K46:N46"/>
    <mergeCell ref="O46:R46"/>
    <mergeCell ref="S46:V46"/>
    <mergeCell ref="W46:Z4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72"/>
  <sheetViews>
    <sheetView zoomScale="70" zoomScaleNormal="70" workbookViewId="0">
      <selection activeCell="E63" sqref="E63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10.7109375" customWidth="1"/>
  </cols>
  <sheetData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138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246</v>
      </c>
      <c r="C51" s="5" t="s">
        <v>0</v>
      </c>
      <c r="D51" s="7">
        <v>2500</v>
      </c>
      <c r="E51">
        <v>20</v>
      </c>
      <c r="F51" s="53">
        <f>D51*E51</f>
        <v>50000</v>
      </c>
      <c r="G51" s="116">
        <f>SUM(H51:J51)</f>
        <v>50000</v>
      </c>
      <c r="H51" s="117">
        <f>L51+P51+T51+X51+AB51</f>
        <v>0</v>
      </c>
      <c r="I51" s="117">
        <f>M51+Q51+U51+Y51+AC51</f>
        <v>0</v>
      </c>
      <c r="J51" s="118">
        <f>R51+V51+Z51+AD51</f>
        <v>50000</v>
      </c>
      <c r="K51" s="56"/>
      <c r="L51" s="50"/>
      <c r="M51" s="50"/>
      <c r="N51" s="64"/>
      <c r="O51" s="56">
        <f>SUM(P51:R51)</f>
        <v>50000</v>
      </c>
      <c r="P51" s="50"/>
      <c r="Q51" s="50"/>
      <c r="R51" s="64">
        <f>F51</f>
        <v>50000</v>
      </c>
      <c r="S51" s="56">
        <f>SUM(T51:V51)</f>
        <v>0</v>
      </c>
      <c r="T51" s="50"/>
      <c r="U51" s="51"/>
      <c r="V51" s="58"/>
      <c r="W51" s="56">
        <f>SUM(X51:Z51)</f>
        <v>0</v>
      </c>
      <c r="X51" s="50"/>
      <c r="Y51" s="50"/>
      <c r="Z51" s="58"/>
      <c r="AA51" s="56">
        <f>SUM(AB51:AD51)</f>
        <v>0</v>
      </c>
      <c r="AB51" s="50"/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0">D52*E52</f>
        <v>0</v>
      </c>
      <c r="G52" s="116">
        <f t="shared" ref="G52:G64" si="1">SUM(H52:J52)</f>
        <v>0</v>
      </c>
      <c r="H52" s="117">
        <f t="shared" ref="H52:I64" si="2">L52+P52+T52+X52+AB52</f>
        <v>0</v>
      </c>
      <c r="I52" s="117">
        <f t="shared" si="2"/>
        <v>0</v>
      </c>
      <c r="J52" s="118">
        <f t="shared" ref="J52:J64" si="3">R52+V52+Z52+AD52</f>
        <v>0</v>
      </c>
      <c r="K52" s="56">
        <f t="shared" ref="K52:K64" si="4">SUM(L52:N52)</f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4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245</v>
      </c>
      <c r="C54" s="5" t="s">
        <v>0</v>
      </c>
      <c r="D54" s="7">
        <v>2500</v>
      </c>
      <c r="E54" s="49">
        <v>30</v>
      </c>
      <c r="F54" s="53">
        <f t="shared" si="0"/>
        <v>75000</v>
      </c>
      <c r="G54" s="116">
        <f t="shared" si="1"/>
        <v>75000</v>
      </c>
      <c r="H54" s="117">
        <f t="shared" si="2"/>
        <v>0</v>
      </c>
      <c r="I54" s="117">
        <f t="shared" si="2"/>
        <v>0</v>
      </c>
      <c r="J54" s="118">
        <f t="shared" si="3"/>
        <v>75000</v>
      </c>
      <c r="K54" s="56">
        <f t="shared" si="4"/>
        <v>0</v>
      </c>
      <c r="L54" s="50"/>
      <c r="M54" s="50"/>
      <c r="N54" s="64"/>
      <c r="O54" s="56">
        <f t="shared" si="8"/>
        <v>75000</v>
      </c>
      <c r="P54" s="50"/>
      <c r="Q54" s="50"/>
      <c r="R54" s="64">
        <f>F54</f>
        <v>75000</v>
      </c>
      <c r="S54" s="56">
        <f t="shared" si="5"/>
        <v>0</v>
      </c>
      <c r="T54" s="50"/>
      <c r="U54" s="51"/>
      <c r="V54" s="58"/>
      <c r="W54" s="56">
        <f t="shared" si="6"/>
        <v>0</v>
      </c>
      <c r="X54" s="50"/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0"/>
        <v>0</v>
      </c>
      <c r="G55" s="116">
        <f t="shared" si="1"/>
        <v>0</v>
      </c>
      <c r="H55" s="117">
        <f t="shared" si="2"/>
        <v>0</v>
      </c>
      <c r="I55" s="117">
        <f t="shared" si="2"/>
        <v>0</v>
      </c>
      <c r="J55" s="118">
        <f t="shared" si="3"/>
        <v>0</v>
      </c>
      <c r="K55" s="56">
        <f t="shared" si="4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4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0"/>
        <v>0</v>
      </c>
      <c r="G57" s="116">
        <f t="shared" si="1"/>
        <v>0</v>
      </c>
      <c r="H57" s="117">
        <f t="shared" si="2"/>
        <v>0</v>
      </c>
      <c r="I57" s="117">
        <f t="shared" si="2"/>
        <v>0</v>
      </c>
      <c r="J57" s="118">
        <f t="shared" si="3"/>
        <v>0</v>
      </c>
      <c r="K57" s="56">
        <f t="shared" si="4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/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0"/>
        <v>0</v>
      </c>
      <c r="G58" s="116">
        <f t="shared" si="1"/>
        <v>0</v>
      </c>
      <c r="H58" s="117">
        <f t="shared" si="2"/>
        <v>0</v>
      </c>
      <c r="I58" s="117">
        <f t="shared" si="2"/>
        <v>0</v>
      </c>
      <c r="J58" s="118">
        <f t="shared" si="3"/>
        <v>0</v>
      </c>
      <c r="K58" s="56">
        <f t="shared" si="4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/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4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1"/>
        <v>0</v>
      </c>
      <c r="H60" s="117">
        <f t="shared" si="2"/>
        <v>0</v>
      </c>
      <c r="I60" s="117">
        <f t="shared" si="2"/>
        <v>0</v>
      </c>
      <c r="J60" s="118">
        <f t="shared" si="3"/>
        <v>0</v>
      </c>
      <c r="K60" s="56">
        <f t="shared" si="4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/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1"/>
        <v>0</v>
      </c>
      <c r="H61" s="117">
        <f t="shared" si="2"/>
        <v>0</v>
      </c>
      <c r="I61" s="117">
        <f t="shared" si="2"/>
        <v>0</v>
      </c>
      <c r="J61" s="118">
        <f t="shared" si="3"/>
        <v>0</v>
      </c>
      <c r="K61" s="56">
        <f t="shared" si="4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/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1"/>
        <v>0</v>
      </c>
      <c r="H62" s="117">
        <f t="shared" si="2"/>
        <v>0</v>
      </c>
      <c r="I62" s="117">
        <f t="shared" si="2"/>
        <v>0</v>
      </c>
      <c r="J62" s="118">
        <f t="shared" si="3"/>
        <v>0</v>
      </c>
      <c r="K62" s="56">
        <f t="shared" si="4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/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1"/>
        <v>0</v>
      </c>
      <c r="H63" s="117">
        <f t="shared" si="2"/>
        <v>0</v>
      </c>
      <c r="I63" s="117">
        <f t="shared" si="2"/>
        <v>0</v>
      </c>
      <c r="J63" s="118">
        <f t="shared" si="3"/>
        <v>0</v>
      </c>
      <c r="K63" s="56">
        <f t="shared" si="4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/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1"/>
        <v>0</v>
      </c>
      <c r="H64" s="117">
        <f t="shared" si="2"/>
        <v>0</v>
      </c>
      <c r="I64" s="117">
        <f t="shared" si="2"/>
        <v>0</v>
      </c>
      <c r="J64" s="118">
        <f t="shared" si="3"/>
        <v>0</v>
      </c>
      <c r="K64" s="56">
        <f t="shared" si="4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/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125000</v>
      </c>
      <c r="G66" s="120">
        <f t="shared" ref="G66:I66" si="11">SUM(G51:G64)</f>
        <v>125000</v>
      </c>
      <c r="H66" s="120">
        <f t="shared" si="11"/>
        <v>0</v>
      </c>
      <c r="I66" s="120">
        <f t="shared" si="11"/>
        <v>0</v>
      </c>
      <c r="J66" s="120">
        <f>SUM(J51:J64)</f>
        <v>125000</v>
      </c>
      <c r="K66" s="61">
        <f t="shared" ref="K66:M66" si="12">SUM(K51:K64)</f>
        <v>0</v>
      </c>
      <c r="L66" s="61">
        <f t="shared" si="12"/>
        <v>0</v>
      </c>
      <c r="M66" s="61">
        <f t="shared" si="12"/>
        <v>0</v>
      </c>
      <c r="N66" s="61">
        <f>SUM(N51:N64)</f>
        <v>0</v>
      </c>
      <c r="O66" s="62">
        <f>SUM(O51:O64)</f>
        <v>125000</v>
      </c>
      <c r="P66" s="63"/>
      <c r="Q66" s="63"/>
      <c r="R66" s="65">
        <f>SUM(R51:R65)</f>
        <v>125000</v>
      </c>
      <c r="S66" s="65">
        <f t="shared" ref="S66:AD66" si="13">SUM(S51:S65)</f>
        <v>0</v>
      </c>
      <c r="T66" s="65">
        <f t="shared" si="13"/>
        <v>0</v>
      </c>
      <c r="U66" s="65">
        <f t="shared" si="13"/>
        <v>0</v>
      </c>
      <c r="V66" s="65">
        <f t="shared" si="13"/>
        <v>0</v>
      </c>
      <c r="W66" s="65">
        <f t="shared" si="13"/>
        <v>0</v>
      </c>
      <c r="X66" s="65">
        <f t="shared" si="13"/>
        <v>0</v>
      </c>
      <c r="Y66" s="65">
        <f t="shared" si="13"/>
        <v>0</v>
      </c>
      <c r="Z66" s="65">
        <f t="shared" si="13"/>
        <v>0</v>
      </c>
      <c r="AA66" s="65">
        <f t="shared" si="13"/>
        <v>0</v>
      </c>
      <c r="AB66" s="65">
        <f t="shared" si="13"/>
        <v>0</v>
      </c>
      <c r="AC66" s="65">
        <f t="shared" si="13"/>
        <v>0</v>
      </c>
      <c r="AD66" s="65">
        <f t="shared" si="13"/>
        <v>0</v>
      </c>
    </row>
    <row r="70" spans="2:30" x14ac:dyDescent="0.25">
      <c r="F70" s="14"/>
    </row>
    <row r="71" spans="2:30" x14ac:dyDescent="0.25"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3"/>
  <sheetViews>
    <sheetView zoomScale="70" zoomScaleNormal="70" workbookViewId="0">
      <selection activeCell="G69" sqref="G69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9.28515625" customWidth="1"/>
    <col min="7" max="7" width="14.28515625" customWidth="1"/>
    <col min="8" max="8" width="16.285156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139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370</v>
      </c>
      <c r="C51" s="5" t="s">
        <v>0</v>
      </c>
      <c r="D51" s="7">
        <f>5*50</f>
        <v>250</v>
      </c>
      <c r="E51">
        <f>7*5*300</f>
        <v>10500</v>
      </c>
      <c r="F51" s="53">
        <f>D51*E51</f>
        <v>2625000</v>
      </c>
      <c r="G51" s="116">
        <f>SUM(H51:J51)</f>
        <v>2625000</v>
      </c>
      <c r="H51" s="117">
        <f>L51+P51+T51+X51+AB51</f>
        <v>2625000</v>
      </c>
      <c r="I51" s="117">
        <f>M51+Q51+U51+Y51+AC51</f>
        <v>0</v>
      </c>
      <c r="J51" s="118">
        <f>R51+V51+Z51+AD51</f>
        <v>0</v>
      </c>
      <c r="K51" s="56">
        <f t="shared" ref="K51:K64" si="0">SUM(L51:N51)</f>
        <v>525000</v>
      </c>
      <c r="L51" s="50">
        <f>F51/5</f>
        <v>525000</v>
      </c>
      <c r="M51" s="50"/>
      <c r="N51" s="64"/>
      <c r="O51" s="56">
        <f>SUM(P51:R51)</f>
        <v>525000</v>
      </c>
      <c r="P51" s="50">
        <f>F51/5</f>
        <v>525000</v>
      </c>
      <c r="Q51" s="50"/>
      <c r="R51" s="64"/>
      <c r="S51" s="56">
        <f>SUM(T51:V51)</f>
        <v>525000</v>
      </c>
      <c r="T51" s="50">
        <f>F51/5</f>
        <v>525000</v>
      </c>
      <c r="U51" s="51"/>
      <c r="V51" s="58"/>
      <c r="W51" s="56">
        <f>SUM(X51:Z51)</f>
        <v>525000</v>
      </c>
      <c r="X51" s="50">
        <f>F51/5</f>
        <v>525000</v>
      </c>
      <c r="Y51" s="50"/>
      <c r="Z51" s="58"/>
      <c r="AA51" s="56">
        <f>SUM(AB51:AD51)</f>
        <v>525000</v>
      </c>
      <c r="AB51" s="50">
        <f>F51/5</f>
        <v>525000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f>150</f>
        <v>150</v>
      </c>
      <c r="E52">
        <f>300*5</f>
        <v>1500</v>
      </c>
      <c r="F52" s="53">
        <f t="shared" ref="F52:F58" si="1">D52*E52</f>
        <v>225000</v>
      </c>
      <c r="G52" s="116">
        <f t="shared" ref="G52:G64" si="2">SUM(H52:J52)</f>
        <v>225000</v>
      </c>
      <c r="H52" s="117">
        <f t="shared" ref="H52:I64" si="3">L52+P52+T52+X52+AB52</f>
        <v>225000</v>
      </c>
      <c r="I52" s="117">
        <f t="shared" si="3"/>
        <v>0</v>
      </c>
      <c r="J52" s="118">
        <f t="shared" ref="J52:J64" si="4">R52+V52+Z52+AD52</f>
        <v>0</v>
      </c>
      <c r="K52" s="56">
        <f t="shared" si="0"/>
        <v>45000</v>
      </c>
      <c r="L52" s="50">
        <f>F52/5</f>
        <v>45000</v>
      </c>
      <c r="M52" s="50"/>
      <c r="N52" s="58"/>
      <c r="O52" s="56">
        <f>SUM(P52:R52)</f>
        <v>45000</v>
      </c>
      <c r="P52" s="50">
        <f>F52/5</f>
        <v>45000</v>
      </c>
      <c r="Q52" s="50"/>
      <c r="R52" s="64"/>
      <c r="S52" s="56">
        <f t="shared" ref="S52:S64" si="5">SUM(T52:V52)</f>
        <v>45000</v>
      </c>
      <c r="T52" s="50">
        <f>F52/5</f>
        <v>45000</v>
      </c>
      <c r="U52" s="51"/>
      <c r="V52" s="58"/>
      <c r="W52" s="56">
        <f t="shared" ref="W52:W64" si="6">SUM(X52:Z52)</f>
        <v>45000</v>
      </c>
      <c r="X52" s="50">
        <f>F52/5</f>
        <v>45000</v>
      </c>
      <c r="Y52" s="50"/>
      <c r="Z52" s="58"/>
      <c r="AA52" s="56">
        <f t="shared" ref="AA52:AA64" si="7">SUM(AB52:AD52)</f>
        <v>45000</v>
      </c>
      <c r="AB52" s="50">
        <f>F52/5</f>
        <v>45000</v>
      </c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0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1"/>
        <v>0</v>
      </c>
      <c r="G54" s="116">
        <f t="shared" si="2"/>
        <v>0</v>
      </c>
      <c r="H54" s="117">
        <f t="shared" si="3"/>
        <v>0</v>
      </c>
      <c r="I54" s="117">
        <f t="shared" si="3"/>
        <v>0</v>
      </c>
      <c r="J54" s="118">
        <f t="shared" si="4"/>
        <v>0</v>
      </c>
      <c r="K54" s="56">
        <f t="shared" si="0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>
        <f>D54*E54/2</f>
        <v>0</v>
      </c>
      <c r="W54" s="56">
        <f t="shared" si="6"/>
        <v>0</v>
      </c>
      <c r="X54" s="50">
        <f>D54*E54/2</f>
        <v>0</v>
      </c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1"/>
        <v>0</v>
      </c>
      <c r="G57" s="116">
        <f t="shared" si="2"/>
        <v>0</v>
      </c>
      <c r="H57" s="117">
        <f t="shared" si="3"/>
        <v>0</v>
      </c>
      <c r="I57" s="117">
        <f t="shared" si="3"/>
        <v>0</v>
      </c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1"/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0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2"/>
        <v>0</v>
      </c>
      <c r="H63" s="117">
        <f t="shared" si="3"/>
        <v>0</v>
      </c>
      <c r="I63" s="117">
        <f t="shared" si="3"/>
        <v>0</v>
      </c>
      <c r="J63" s="118">
        <f t="shared" si="4"/>
        <v>0</v>
      </c>
      <c r="K63" s="56">
        <f t="shared" si="0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2"/>
        <v>0</v>
      </c>
      <c r="H64" s="117">
        <f t="shared" si="3"/>
        <v>0</v>
      </c>
      <c r="I64" s="117">
        <f t="shared" si="3"/>
        <v>0</v>
      </c>
      <c r="J64" s="118">
        <f t="shared" si="4"/>
        <v>0</v>
      </c>
      <c r="K64" s="56">
        <f t="shared" si="0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2850000</v>
      </c>
      <c r="G66" s="120">
        <f t="shared" ref="G66:I66" si="12">SUM(G51:G64)</f>
        <v>2850000</v>
      </c>
      <c r="H66" s="120">
        <f t="shared" si="12"/>
        <v>2850000</v>
      </c>
      <c r="I66" s="120">
        <f t="shared" si="12"/>
        <v>0</v>
      </c>
      <c r="J66" s="120">
        <f>SUM(J51:J64)</f>
        <v>0</v>
      </c>
      <c r="K66" s="61">
        <f t="shared" ref="K66:M66" si="13">SUM(K51:K64)</f>
        <v>570000</v>
      </c>
      <c r="L66" s="61">
        <f t="shared" si="13"/>
        <v>570000</v>
      </c>
      <c r="M66" s="61">
        <f t="shared" si="13"/>
        <v>0</v>
      </c>
      <c r="N66" s="61">
        <f>SUM(N51:N64)</f>
        <v>0</v>
      </c>
      <c r="O66" s="62">
        <f>SUM(O51:O64)</f>
        <v>570000</v>
      </c>
      <c r="P66" s="63"/>
      <c r="Q66" s="63"/>
      <c r="R66" s="65">
        <f>SUM(R51:R65)</f>
        <v>0</v>
      </c>
      <c r="S66" s="65">
        <f t="shared" ref="S66:AD66" si="14">SUM(S51:S65)</f>
        <v>570000</v>
      </c>
      <c r="T66" s="65">
        <f t="shared" si="14"/>
        <v>570000</v>
      </c>
      <c r="U66" s="65">
        <f t="shared" si="14"/>
        <v>0</v>
      </c>
      <c r="V66" s="65">
        <f t="shared" si="14"/>
        <v>0</v>
      </c>
      <c r="W66" s="65">
        <f t="shared" si="14"/>
        <v>570000</v>
      </c>
      <c r="X66" s="65">
        <f t="shared" si="14"/>
        <v>570000</v>
      </c>
      <c r="Y66" s="65">
        <f t="shared" si="14"/>
        <v>0</v>
      </c>
      <c r="Z66" s="65">
        <f t="shared" si="14"/>
        <v>0</v>
      </c>
      <c r="AA66" s="65">
        <f t="shared" si="14"/>
        <v>570000</v>
      </c>
      <c r="AB66" s="65">
        <f t="shared" si="14"/>
        <v>570000</v>
      </c>
      <c r="AC66" s="65">
        <f t="shared" si="14"/>
        <v>0</v>
      </c>
      <c r="AD66" s="65">
        <f t="shared" si="14"/>
        <v>0</v>
      </c>
    </row>
    <row r="70" spans="2:30" x14ac:dyDescent="0.25">
      <c r="B70" t="s">
        <v>285</v>
      </c>
      <c r="F70" s="14"/>
    </row>
    <row r="71" spans="2:30" x14ac:dyDescent="0.25">
      <c r="B71" t="s">
        <v>286</v>
      </c>
      <c r="F71" s="14"/>
    </row>
    <row r="72" spans="2:30" x14ac:dyDescent="0.25">
      <c r="B72" t="s">
        <v>287</v>
      </c>
      <c r="F72" s="14"/>
    </row>
    <row r="73" spans="2:30" x14ac:dyDescent="0.25">
      <c r="B73" t="s">
        <v>288</v>
      </c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2"/>
  <sheetViews>
    <sheetView zoomScale="70" zoomScaleNormal="70" workbookViewId="0">
      <selection activeCell="D52" sqref="D5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8.5703125" customWidth="1"/>
    <col min="7" max="7" width="14.28515625" customWidth="1"/>
    <col min="8" max="8" width="15.8554687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82</v>
      </c>
    </row>
    <row r="6" spans="2:4" x14ac:dyDescent="0.25">
      <c r="B6" s="96" t="s">
        <v>141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3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customHeight="1" thickBot="1" x14ac:dyDescent="0.3">
      <c r="B15" s="3"/>
      <c r="C15" s="5"/>
    </row>
    <row r="16" spans="2:4" ht="30.75" hidden="1" customHeight="1" thickBot="1" x14ac:dyDescent="0.3">
      <c r="B16" s="13" t="s">
        <v>15</v>
      </c>
      <c r="C16" s="5"/>
      <c r="D16" s="12"/>
    </row>
    <row r="17" spans="1:6" ht="30.75" hidden="1" customHeight="1" thickBot="1" x14ac:dyDescent="0.3">
      <c r="B17" s="13" t="s">
        <v>27</v>
      </c>
      <c r="C17" s="5"/>
      <c r="D17" s="12"/>
    </row>
    <row r="18" spans="1:6" ht="30.75" hidden="1" customHeight="1" thickBot="1" x14ac:dyDescent="0.3">
      <c r="B18" s="13" t="s">
        <v>21</v>
      </c>
      <c r="C18" s="5"/>
      <c r="D18" s="12"/>
    </row>
    <row r="19" spans="1:6" ht="30.75" hidden="1" customHeight="1" thickBot="1" x14ac:dyDescent="0.3">
      <c r="B19" s="13" t="s">
        <v>16</v>
      </c>
      <c r="C19" s="5"/>
      <c r="D19" s="12">
        <v>1</v>
      </c>
    </row>
    <row r="20" spans="1:6" ht="30.75" hidden="1" customHeight="1" thickBot="1" x14ac:dyDescent="0.3">
      <c r="B20" s="13" t="s">
        <v>17</v>
      </c>
      <c r="C20" s="5"/>
      <c r="D20" s="12"/>
    </row>
    <row r="21" spans="1:6" ht="30.75" hidden="1" customHeight="1" thickBot="1" x14ac:dyDescent="0.3">
      <c r="B21" s="13" t="s">
        <v>18</v>
      </c>
      <c r="C21" s="5"/>
      <c r="D21" s="12"/>
    </row>
    <row r="22" spans="1:6" ht="30.75" hidden="1" customHeight="1" thickBot="1" x14ac:dyDescent="0.3">
      <c r="B22" s="13" t="s">
        <v>26</v>
      </c>
      <c r="C22" s="5"/>
      <c r="D22" s="12"/>
    </row>
    <row r="23" spans="1:6" ht="30.75" hidden="1" customHeight="1" thickBot="1" x14ac:dyDescent="0.3">
      <c r="B23" s="13" t="s">
        <v>19</v>
      </c>
      <c r="C23" s="5"/>
      <c r="D23" s="12">
        <v>1</v>
      </c>
    </row>
    <row r="24" spans="1:6" ht="15.75" hidden="1" customHeight="1" thickBot="1" x14ac:dyDescent="0.3">
      <c r="C24" s="5"/>
    </row>
    <row r="25" spans="1:6" ht="18" hidden="1" customHeight="1" thickBot="1" x14ac:dyDescent="0.35">
      <c r="B25" s="2" t="s">
        <v>44</v>
      </c>
      <c r="C25" s="6"/>
      <c r="D25" s="2"/>
      <c r="E25" s="2"/>
      <c r="F25" s="2"/>
    </row>
    <row r="26" spans="1:6" ht="15.75" hidden="1" customHeight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customHeight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customHeight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customHeight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customHeight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customHeight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customHeight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customHeight="1" thickBot="1" x14ac:dyDescent="0.3">
      <c r="B33" s="3"/>
      <c r="C33" s="5"/>
      <c r="D33" s="7"/>
      <c r="F33" s="8"/>
    </row>
    <row r="34" spans="2:30" ht="15.75" hidden="1" customHeight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customHeight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customHeight="1" thickBot="1" x14ac:dyDescent="0.3">
      <c r="B36" s="3"/>
      <c r="C36" s="5"/>
      <c r="D36" s="7"/>
      <c r="F36" s="8"/>
    </row>
    <row r="37" spans="2:30" ht="15.75" hidden="1" customHeight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customHeight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customHeight="1" thickBot="1" x14ac:dyDescent="0.3">
      <c r="B39" s="3"/>
      <c r="C39" s="5"/>
      <c r="D39" s="7"/>
      <c r="F39" s="8"/>
    </row>
    <row r="40" spans="2:30" ht="15.75" hidden="1" customHeight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customHeight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customHeight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customHeight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customHeight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customHeight="1" thickBot="1" x14ac:dyDescent="0.3">
      <c r="B45" s="3"/>
      <c r="F45" s="1"/>
    </row>
    <row r="46" spans="2:30" ht="15.75" hidden="1" customHeight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customHeight="1" thickBot="1" x14ac:dyDescent="0.3"/>
    <row r="48" spans="2:30" ht="18" thickBot="1" x14ac:dyDescent="0.35">
      <c r="B48" s="2" t="s">
        <v>78</v>
      </c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370</v>
      </c>
      <c r="C51" s="5" t="s">
        <v>0</v>
      </c>
      <c r="D51" s="7">
        <f>1*50*8</f>
        <v>400</v>
      </c>
      <c r="E51">
        <f>7*5*500</f>
        <v>17500</v>
      </c>
      <c r="F51" s="53">
        <f>D51*E51</f>
        <v>7000000</v>
      </c>
      <c r="G51" s="116">
        <f>SUM(H51:J51)</f>
        <v>7000000</v>
      </c>
      <c r="H51" s="117">
        <f>L51+P51+T51+X51+AB51</f>
        <v>7000000</v>
      </c>
      <c r="I51" s="117">
        <f>M51+Q51+U51+Y51+AC51</f>
        <v>0</v>
      </c>
      <c r="J51" s="118">
        <f>R51+V51+Z51+AD51</f>
        <v>0</v>
      </c>
      <c r="K51" s="56">
        <f t="shared" ref="K51:K64" si="0">SUM(L51:N51)</f>
        <v>1400000</v>
      </c>
      <c r="L51" s="50">
        <f>F51/5</f>
        <v>1400000</v>
      </c>
      <c r="M51" s="50"/>
      <c r="N51" s="64"/>
      <c r="O51" s="56">
        <f>SUM(P51:R51)</f>
        <v>1400000</v>
      </c>
      <c r="P51" s="50">
        <f>F51/5</f>
        <v>1400000</v>
      </c>
      <c r="Q51" s="50"/>
      <c r="R51" s="64"/>
      <c r="S51" s="56">
        <f>SUM(T51:V51)</f>
        <v>1400000</v>
      </c>
      <c r="T51" s="50">
        <f>F51/5</f>
        <v>1400000</v>
      </c>
      <c r="U51" s="51"/>
      <c r="V51" s="58"/>
      <c r="W51" s="56">
        <f>SUM(X51:Z51)</f>
        <v>1400000</v>
      </c>
      <c r="X51" s="50">
        <f>F51/5</f>
        <v>1400000</v>
      </c>
      <c r="Y51" s="50"/>
      <c r="Z51" s="58"/>
      <c r="AA51" s="56">
        <f>SUM(AB51:AD51)</f>
        <v>1400000</v>
      </c>
      <c r="AB51" s="50">
        <f>F51/5</f>
        <v>1400000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f>150</f>
        <v>150</v>
      </c>
      <c r="E52">
        <f>500*5</f>
        <v>2500</v>
      </c>
      <c r="F52" s="53">
        <f t="shared" ref="F52:F58" si="1">D52*E52</f>
        <v>375000</v>
      </c>
      <c r="G52" s="116">
        <f t="shared" ref="G52:G64" si="2">SUM(H52:J52)</f>
        <v>375000</v>
      </c>
      <c r="H52" s="117">
        <f t="shared" ref="H52:I64" si="3">L52+P52+T52+X52+AB52</f>
        <v>375000</v>
      </c>
      <c r="I52" s="117">
        <f t="shared" si="3"/>
        <v>0</v>
      </c>
      <c r="J52" s="118">
        <f t="shared" ref="J52:J64" si="4">R52+V52+Z52+AD52</f>
        <v>0</v>
      </c>
      <c r="K52" s="56">
        <f t="shared" si="0"/>
        <v>75000</v>
      </c>
      <c r="L52" s="50">
        <f>F52/5</f>
        <v>75000</v>
      </c>
      <c r="M52" s="50"/>
      <c r="N52" s="58"/>
      <c r="O52" s="56">
        <f>SUM(P52:R52)</f>
        <v>75000</v>
      </c>
      <c r="P52" s="50">
        <f>F52/5</f>
        <v>75000</v>
      </c>
      <c r="Q52" s="50"/>
      <c r="R52" s="64"/>
      <c r="S52" s="56">
        <f t="shared" ref="S52:S64" si="5">SUM(T52:V52)</f>
        <v>75000</v>
      </c>
      <c r="T52" s="50">
        <f>F52/5</f>
        <v>75000</v>
      </c>
      <c r="U52" s="51"/>
      <c r="V52" s="58"/>
      <c r="W52" s="56">
        <f t="shared" ref="W52:W64" si="6">SUM(X52:Z52)</f>
        <v>75000</v>
      </c>
      <c r="X52" s="50">
        <f>F52/5</f>
        <v>75000</v>
      </c>
      <c r="Y52" s="50"/>
      <c r="Z52" s="58"/>
      <c r="AA52" s="56">
        <f t="shared" ref="AA52:AA64" si="7">SUM(AB52:AD52)</f>
        <v>75000</v>
      </c>
      <c r="AB52" s="50">
        <f>F52/5</f>
        <v>75000</v>
      </c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0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134</v>
      </c>
      <c r="C54" s="5" t="s">
        <v>0</v>
      </c>
      <c r="D54" s="7">
        <v>1000</v>
      </c>
      <c r="E54" s="49"/>
      <c r="F54" s="53">
        <f t="shared" si="1"/>
        <v>0</v>
      </c>
      <c r="G54" s="116">
        <f t="shared" si="2"/>
        <v>0</v>
      </c>
      <c r="H54" s="117">
        <f t="shared" si="3"/>
        <v>0</v>
      </c>
      <c r="I54" s="117">
        <f t="shared" si="3"/>
        <v>0</v>
      </c>
      <c r="J54" s="118">
        <f t="shared" si="4"/>
        <v>0</v>
      </c>
      <c r="K54" s="56">
        <f t="shared" si="0"/>
        <v>0</v>
      </c>
      <c r="L54" s="50"/>
      <c r="M54" s="50"/>
      <c r="N54" s="64"/>
      <c r="O54" s="56">
        <f t="shared" si="8"/>
        <v>0</v>
      </c>
      <c r="P54" s="50"/>
      <c r="Q54" s="50"/>
      <c r="R54" s="64"/>
      <c r="S54" s="56">
        <f t="shared" si="5"/>
        <v>0</v>
      </c>
      <c r="T54" s="50"/>
      <c r="U54" s="51"/>
      <c r="V54" s="58">
        <f>D54*E54/2</f>
        <v>0</v>
      </c>
      <c r="W54" s="56">
        <f t="shared" si="6"/>
        <v>0</v>
      </c>
      <c r="X54" s="50">
        <f>D54*E54/2</f>
        <v>0</v>
      </c>
      <c r="Y54" s="50"/>
      <c r="Z54" s="58"/>
      <c r="AA54" s="56">
        <f t="shared" si="7"/>
        <v>0</v>
      </c>
      <c r="AB54" s="50"/>
      <c r="AC54" s="50"/>
      <c r="AD54" s="58"/>
    </row>
    <row r="55" spans="2:30" x14ac:dyDescent="0.25">
      <c r="B55" s="3" t="s">
        <v>25</v>
      </c>
      <c r="C55" s="5" t="s">
        <v>109</v>
      </c>
      <c r="D55" s="7">
        <v>200</v>
      </c>
      <c r="E55" s="49"/>
      <c r="F55" s="53">
        <f t="shared" si="1"/>
        <v>0</v>
      </c>
      <c r="G55" s="116">
        <f t="shared" si="2"/>
        <v>0</v>
      </c>
      <c r="H55" s="117">
        <f t="shared" si="3"/>
        <v>0</v>
      </c>
      <c r="I55" s="117">
        <f t="shared" si="3"/>
        <v>0</v>
      </c>
      <c r="J55" s="118">
        <f t="shared" si="4"/>
        <v>0</v>
      </c>
      <c r="K55" s="56">
        <f t="shared" si="0"/>
        <v>0</v>
      </c>
      <c r="L55" s="50"/>
      <c r="M55" s="50"/>
      <c r="N55" s="64"/>
      <c r="O55" s="56">
        <f t="shared" si="8"/>
        <v>0</v>
      </c>
      <c r="P55" s="50"/>
      <c r="Q55" s="50"/>
      <c r="R55" s="64"/>
      <c r="S55" s="56">
        <f t="shared" si="5"/>
        <v>0</v>
      </c>
      <c r="T55" s="50"/>
      <c r="U55" s="51"/>
      <c r="V55" s="58"/>
      <c r="W55" s="56">
        <f t="shared" si="6"/>
        <v>0</v>
      </c>
      <c r="X55" s="50"/>
      <c r="Y55" s="50"/>
      <c r="Z55" s="58"/>
      <c r="AA55" s="56">
        <f t="shared" si="7"/>
        <v>0</v>
      </c>
      <c r="AB55" s="50"/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135</v>
      </c>
      <c r="C57" s="5" t="s">
        <v>108</v>
      </c>
      <c r="D57" s="7">
        <v>2500</v>
      </c>
      <c r="F57" s="53">
        <f t="shared" si="1"/>
        <v>0</v>
      </c>
      <c r="G57" s="116">
        <f t="shared" si="2"/>
        <v>0</v>
      </c>
      <c r="H57" s="117">
        <f t="shared" si="3"/>
        <v>0</v>
      </c>
      <c r="I57" s="117">
        <f t="shared" si="3"/>
        <v>0</v>
      </c>
      <c r="J57" s="118">
        <f t="shared" si="4"/>
        <v>0</v>
      </c>
      <c r="K57" s="56">
        <f t="shared" si="0"/>
        <v>0</v>
      </c>
      <c r="L57" s="50"/>
      <c r="M57" s="50"/>
      <c r="N57" s="58"/>
      <c r="O57" s="56">
        <f t="shared" si="8"/>
        <v>0</v>
      </c>
      <c r="P57" s="50"/>
      <c r="Q57" s="50"/>
      <c r="R57" s="64"/>
      <c r="S57" s="56">
        <f t="shared" si="5"/>
        <v>0</v>
      </c>
      <c r="T57" s="50"/>
      <c r="U57" s="51"/>
      <c r="V57" s="58">
        <f>D57*E57</f>
        <v>0</v>
      </c>
      <c r="W57" s="56">
        <f t="shared" si="6"/>
        <v>0</v>
      </c>
      <c r="X57" s="50"/>
      <c r="Y57" s="50"/>
      <c r="Z57" s="58"/>
      <c r="AA57" s="56">
        <f t="shared" si="7"/>
        <v>0</v>
      </c>
      <c r="AB57" s="50"/>
      <c r="AC57" s="50"/>
      <c r="AD57" s="58"/>
    </row>
    <row r="58" spans="2:30" x14ac:dyDescent="0.25">
      <c r="B58" s="3" t="s">
        <v>136</v>
      </c>
      <c r="C58" s="5" t="s">
        <v>33</v>
      </c>
      <c r="D58" s="7">
        <v>2500</v>
      </c>
      <c r="F58" s="53">
        <f t="shared" si="1"/>
        <v>0</v>
      </c>
      <c r="G58" s="116">
        <f t="shared" si="2"/>
        <v>0</v>
      </c>
      <c r="H58" s="117">
        <f t="shared" si="3"/>
        <v>0</v>
      </c>
      <c r="I58" s="117">
        <f t="shared" si="3"/>
        <v>0</v>
      </c>
      <c r="J58" s="118">
        <f t="shared" si="4"/>
        <v>0</v>
      </c>
      <c r="K58" s="56">
        <f t="shared" si="0"/>
        <v>0</v>
      </c>
      <c r="L58" s="50"/>
      <c r="M58" s="50"/>
      <c r="N58" s="58"/>
      <c r="O58" s="56">
        <f t="shared" si="8"/>
        <v>0</v>
      </c>
      <c r="P58" s="50"/>
      <c r="Q58" s="50"/>
      <c r="R58" s="64"/>
      <c r="S58" s="56">
        <f t="shared" si="5"/>
        <v>0</v>
      </c>
      <c r="T58" s="50"/>
      <c r="U58" s="51"/>
      <c r="V58" s="58">
        <f>D58*E58/2</f>
        <v>0</v>
      </c>
      <c r="W58" s="56">
        <f t="shared" si="6"/>
        <v>0</v>
      </c>
      <c r="X58" s="50"/>
      <c r="Y58" s="50"/>
      <c r="Z58" s="58"/>
      <c r="AA58" s="56">
        <f t="shared" si="7"/>
        <v>0</v>
      </c>
      <c r="AB58" s="50"/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0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2"/>
        <v>0</v>
      </c>
      <c r="H63" s="117">
        <f t="shared" si="3"/>
        <v>0</v>
      </c>
      <c r="I63" s="117">
        <f t="shared" si="3"/>
        <v>0</v>
      </c>
      <c r="J63" s="118">
        <f t="shared" si="4"/>
        <v>0</v>
      </c>
      <c r="K63" s="56">
        <f t="shared" si="0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2"/>
        <v>0</v>
      </c>
      <c r="H64" s="117">
        <f t="shared" si="3"/>
        <v>0</v>
      </c>
      <c r="I64" s="117">
        <f t="shared" si="3"/>
        <v>0</v>
      </c>
      <c r="J64" s="118">
        <f t="shared" si="4"/>
        <v>0</v>
      </c>
      <c r="K64" s="56">
        <f t="shared" si="0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7375000</v>
      </c>
      <c r="G66" s="120">
        <f t="shared" ref="G66:I66" si="12">SUM(G51:G64)</f>
        <v>7375000</v>
      </c>
      <c r="H66" s="120">
        <f t="shared" si="12"/>
        <v>7375000</v>
      </c>
      <c r="I66" s="120">
        <f t="shared" si="12"/>
        <v>0</v>
      </c>
      <c r="J66" s="120">
        <f>SUM(J51:J64)</f>
        <v>0</v>
      </c>
      <c r="K66" s="61">
        <f t="shared" ref="K66:M66" si="13">SUM(K51:K64)</f>
        <v>1475000</v>
      </c>
      <c r="L66" s="61">
        <f t="shared" si="13"/>
        <v>1475000</v>
      </c>
      <c r="M66" s="61">
        <f t="shared" si="13"/>
        <v>0</v>
      </c>
      <c r="N66" s="61">
        <f>SUM(N51:N64)</f>
        <v>0</v>
      </c>
      <c r="O66" s="62">
        <f>SUM(O51:O64)</f>
        <v>1475000</v>
      </c>
      <c r="P66" s="63"/>
      <c r="Q66" s="63"/>
      <c r="R66" s="65">
        <f>SUM(R51:R65)</f>
        <v>0</v>
      </c>
      <c r="S66" s="65">
        <f t="shared" ref="S66:AD66" si="14">SUM(S51:S65)</f>
        <v>1475000</v>
      </c>
      <c r="T66" s="65">
        <f t="shared" si="14"/>
        <v>1475000</v>
      </c>
      <c r="U66" s="65">
        <f t="shared" si="14"/>
        <v>0</v>
      </c>
      <c r="V66" s="65">
        <f t="shared" si="14"/>
        <v>0</v>
      </c>
      <c r="W66" s="65">
        <f t="shared" si="14"/>
        <v>1475000</v>
      </c>
      <c r="X66" s="65">
        <f t="shared" si="14"/>
        <v>1475000</v>
      </c>
      <c r="Y66" s="65">
        <f t="shared" si="14"/>
        <v>0</v>
      </c>
      <c r="Z66" s="65">
        <f t="shared" si="14"/>
        <v>0</v>
      </c>
      <c r="AA66" s="65">
        <f t="shared" si="14"/>
        <v>1475000</v>
      </c>
      <c r="AB66" s="65">
        <f t="shared" si="14"/>
        <v>1475000</v>
      </c>
      <c r="AC66" s="65">
        <f t="shared" si="14"/>
        <v>0</v>
      </c>
      <c r="AD66" s="65">
        <f t="shared" si="14"/>
        <v>0</v>
      </c>
    </row>
    <row r="69" spans="2:30" x14ac:dyDescent="0.25">
      <c r="B69" t="s">
        <v>289</v>
      </c>
    </row>
    <row r="70" spans="2:30" x14ac:dyDescent="0.25">
      <c r="B70" t="s">
        <v>288</v>
      </c>
      <c r="F70" s="14"/>
    </row>
    <row r="71" spans="2:30" x14ac:dyDescent="0.25">
      <c r="B71" t="s">
        <v>290</v>
      </c>
      <c r="F71" s="14"/>
    </row>
    <row r="72" spans="2:30" x14ac:dyDescent="0.25">
      <c r="F72" s="14"/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74"/>
  <sheetViews>
    <sheetView zoomScale="70" zoomScaleNormal="70" workbookViewId="0">
      <selection activeCell="N72" sqref="N72"/>
    </sheetView>
  </sheetViews>
  <sheetFormatPr defaultRowHeight="15" x14ac:dyDescent="0.25"/>
  <cols>
    <col min="1" max="1" width="2.7109375" customWidth="1"/>
    <col min="2" max="2" width="33.5703125" bestFit="1" customWidth="1"/>
    <col min="3" max="3" width="9" style="4" bestFit="1" customWidth="1"/>
    <col min="5" max="5" width="6.85546875" customWidth="1"/>
    <col min="6" max="6" width="15" customWidth="1"/>
    <col min="7" max="7" width="14.28515625" customWidth="1"/>
    <col min="8" max="8" width="13.42578125" customWidth="1"/>
    <col min="9" max="9" width="12.42578125" customWidth="1"/>
    <col min="10" max="10" width="14" customWidth="1"/>
    <col min="11" max="11" width="12.7109375" customWidth="1"/>
    <col min="12" max="12" width="13.140625" customWidth="1"/>
    <col min="14" max="14" width="13.85546875" customWidth="1"/>
    <col min="18" max="18" width="8.28515625" customWidth="1"/>
  </cols>
  <sheetData>
    <row r="2" spans="2:4" x14ac:dyDescent="0.25">
      <c r="B2" s="121"/>
    </row>
    <row r="3" spans="2:4" x14ac:dyDescent="0.25">
      <c r="B3" t="s">
        <v>80</v>
      </c>
    </row>
    <row r="4" spans="2:4" x14ac:dyDescent="0.25">
      <c r="B4" t="s">
        <v>81</v>
      </c>
    </row>
    <row r="5" spans="2:4" x14ac:dyDescent="0.25">
      <c r="B5" t="s">
        <v>83</v>
      </c>
    </row>
    <row r="6" spans="2:4" x14ac:dyDescent="0.25">
      <c r="B6" s="96" t="s">
        <v>142</v>
      </c>
    </row>
    <row r="7" spans="2:4" x14ac:dyDescent="0.25">
      <c r="B7" s="22"/>
    </row>
    <row r="8" spans="2:4" x14ac:dyDescent="0.25">
      <c r="B8" s="22" t="s">
        <v>128</v>
      </c>
      <c r="C8" s="48"/>
    </row>
    <row r="9" spans="2:4" x14ac:dyDescent="0.25">
      <c r="B9" s="22"/>
      <c r="C9" s="48"/>
    </row>
    <row r="10" spans="2:4" x14ac:dyDescent="0.25">
      <c r="B10" s="22"/>
      <c r="C10" s="48"/>
    </row>
    <row r="12" spans="2:4" ht="15.75" thickBot="1" x14ac:dyDescent="0.3">
      <c r="B12" s="3"/>
      <c r="C12" s="5" t="s">
        <v>0</v>
      </c>
      <c r="D12" s="7"/>
    </row>
    <row r="13" spans="2:4" ht="15.75" hidden="1" customHeight="1" thickTop="1" x14ac:dyDescent="0.25">
      <c r="B13" s="3" t="s">
        <v>14</v>
      </c>
      <c r="C13" s="5" t="s">
        <v>9</v>
      </c>
      <c r="D13" s="7">
        <f>1+D16</f>
        <v>1</v>
      </c>
    </row>
    <row r="14" spans="2:4" ht="15.75" hidden="1" customHeight="1" thickBot="1" x14ac:dyDescent="0.3">
      <c r="B14" s="3" t="s">
        <v>13</v>
      </c>
      <c r="C14" s="5" t="s">
        <v>20</v>
      </c>
      <c r="D14" s="7">
        <f>SUM(D16:D23)</f>
        <v>2</v>
      </c>
    </row>
    <row r="15" spans="2:4" ht="15.75" hidden="1" thickBot="1" x14ac:dyDescent="0.3">
      <c r="B15" s="3"/>
      <c r="C15" s="5"/>
    </row>
    <row r="16" spans="2:4" ht="30.75" hidden="1" thickBot="1" x14ac:dyDescent="0.3">
      <c r="B16" s="13" t="s">
        <v>15</v>
      </c>
      <c r="C16" s="5"/>
      <c r="D16" s="12"/>
    </row>
    <row r="17" spans="1:6" ht="30.75" hidden="1" thickBot="1" x14ac:dyDescent="0.3">
      <c r="B17" s="13" t="s">
        <v>27</v>
      </c>
      <c r="C17" s="5"/>
      <c r="D17" s="12"/>
    </row>
    <row r="18" spans="1:6" ht="30.75" hidden="1" thickBot="1" x14ac:dyDescent="0.3">
      <c r="B18" s="13" t="s">
        <v>21</v>
      </c>
      <c r="C18" s="5"/>
      <c r="D18" s="12"/>
    </row>
    <row r="19" spans="1:6" ht="30.75" hidden="1" thickBot="1" x14ac:dyDescent="0.3">
      <c r="B19" s="13" t="s">
        <v>16</v>
      </c>
      <c r="C19" s="5"/>
      <c r="D19" s="12">
        <v>1</v>
      </c>
    </row>
    <row r="20" spans="1:6" ht="30.75" hidden="1" thickBot="1" x14ac:dyDescent="0.3">
      <c r="B20" s="13" t="s">
        <v>17</v>
      </c>
      <c r="C20" s="5"/>
      <c r="D20" s="12"/>
    </row>
    <row r="21" spans="1:6" ht="30.75" hidden="1" thickBot="1" x14ac:dyDescent="0.3">
      <c r="B21" s="13" t="s">
        <v>18</v>
      </c>
      <c r="C21" s="5"/>
      <c r="D21" s="12"/>
    </row>
    <row r="22" spans="1:6" ht="30.75" hidden="1" thickBot="1" x14ac:dyDescent="0.3">
      <c r="B22" s="13" t="s">
        <v>26</v>
      </c>
      <c r="C22" s="5"/>
      <c r="D22" s="12"/>
    </row>
    <row r="23" spans="1:6" ht="30.75" hidden="1" thickBot="1" x14ac:dyDescent="0.3">
      <c r="B23" s="13" t="s">
        <v>19</v>
      </c>
      <c r="C23" s="5"/>
      <c r="D23" s="12">
        <v>1</v>
      </c>
    </row>
    <row r="24" spans="1:6" ht="15.75" hidden="1" thickBot="1" x14ac:dyDescent="0.3">
      <c r="C24" s="5"/>
    </row>
    <row r="25" spans="1:6" ht="18" hidden="1" thickBot="1" x14ac:dyDescent="0.35">
      <c r="B25" s="2" t="s">
        <v>44</v>
      </c>
      <c r="C25" s="6"/>
      <c r="D25" s="2"/>
      <c r="E25" s="2"/>
      <c r="F25" s="2"/>
    </row>
    <row r="26" spans="1:6" ht="15.75" hidden="1" thickBot="1" x14ac:dyDescent="0.3">
      <c r="A26" t="e">
        <f>[1]re!B4</f>
        <v>#REF!</v>
      </c>
      <c r="C26" s="5"/>
      <c r="D26" s="16">
        <f>[1]re!C4</f>
        <v>0</v>
      </c>
    </row>
    <row r="27" spans="1:6" ht="15.75" hidden="1" thickBot="1" x14ac:dyDescent="0.3">
      <c r="A27" t="e">
        <f>[1]re!B5</f>
        <v>#REF!</v>
      </c>
      <c r="C27" s="5"/>
      <c r="D27" s="16">
        <f>[1]re!C5</f>
        <v>150</v>
      </c>
    </row>
    <row r="28" spans="1:6" ht="15.75" hidden="1" thickBot="1" x14ac:dyDescent="0.3">
      <c r="C28" s="5"/>
      <c r="D28" s="5" t="s">
        <v>12</v>
      </c>
      <c r="E28" s="5" t="s">
        <v>10</v>
      </c>
      <c r="F28" s="5" t="s">
        <v>11</v>
      </c>
    </row>
    <row r="29" spans="1:6" ht="15.75" hidden="1" thickBot="1" x14ac:dyDescent="0.3">
      <c r="B29" s="3" t="s">
        <v>22</v>
      </c>
      <c r="C29" s="5" t="s">
        <v>1</v>
      </c>
      <c r="D29" s="7">
        <f>[1]re!C8*D26</f>
        <v>0</v>
      </c>
      <c r="F29" s="8">
        <f>D29*E29</f>
        <v>0</v>
      </c>
    </row>
    <row r="30" spans="1:6" ht="15.75" hidden="1" thickBot="1" x14ac:dyDescent="0.3">
      <c r="B30" s="3" t="s">
        <v>2</v>
      </c>
      <c r="C30" s="5" t="s">
        <v>1</v>
      </c>
      <c r="D30" s="7">
        <f>[1]re!C10*D26</f>
        <v>0</v>
      </c>
      <c r="F30" s="8">
        <f>D30*E30</f>
        <v>0</v>
      </c>
    </row>
    <row r="31" spans="1:6" ht="15.75" hidden="1" thickBot="1" x14ac:dyDescent="0.3">
      <c r="B31" s="3" t="s">
        <v>3</v>
      </c>
      <c r="C31" s="5" t="s">
        <v>1</v>
      </c>
      <c r="D31" s="7">
        <f>[1]re!C11*D26</f>
        <v>0</v>
      </c>
      <c r="F31" s="8">
        <f>D31*E31</f>
        <v>0</v>
      </c>
    </row>
    <row r="32" spans="1:6" ht="15.75" hidden="1" thickBot="1" x14ac:dyDescent="0.3">
      <c r="B32" s="3" t="s">
        <v>4</v>
      </c>
      <c r="C32" s="5" t="s">
        <v>6</v>
      </c>
      <c r="D32" s="7">
        <f>[1]re!C12*D26</f>
        <v>0</v>
      </c>
      <c r="F32" s="8">
        <f>D32*E32</f>
        <v>0</v>
      </c>
    </row>
    <row r="33" spans="2:30" ht="15.75" hidden="1" thickBot="1" x14ac:dyDescent="0.3">
      <c r="B33" s="3"/>
      <c r="C33" s="5"/>
      <c r="D33" s="7"/>
      <c r="F33" s="8"/>
    </row>
    <row r="34" spans="2:30" ht="15.75" hidden="1" thickBot="1" x14ac:dyDescent="0.3">
      <c r="B34" s="3" t="s">
        <v>23</v>
      </c>
      <c r="C34" s="5" t="s">
        <v>28</v>
      </c>
      <c r="D34" s="7">
        <f>[1]re!C9*D27</f>
        <v>7500</v>
      </c>
      <c r="F34" s="8">
        <f>D34*E34</f>
        <v>0</v>
      </c>
    </row>
    <row r="35" spans="2:30" ht="15.75" hidden="1" thickBot="1" x14ac:dyDescent="0.3">
      <c r="B35" s="3" t="s">
        <v>25</v>
      </c>
      <c r="C35" s="5" t="s">
        <v>28</v>
      </c>
      <c r="D35" s="7">
        <v>35</v>
      </c>
      <c r="F35" s="8">
        <f>D35*E35</f>
        <v>0</v>
      </c>
    </row>
    <row r="36" spans="2:30" ht="15.75" hidden="1" thickBot="1" x14ac:dyDescent="0.3">
      <c r="B36" s="3"/>
      <c r="C36" s="5"/>
      <c r="D36" s="7"/>
      <c r="F36" s="8"/>
    </row>
    <row r="37" spans="2:30" ht="15.75" hidden="1" thickBot="1" x14ac:dyDescent="0.3">
      <c r="B37" s="3" t="s">
        <v>35</v>
      </c>
      <c r="C37" s="5" t="s">
        <v>33</v>
      </c>
      <c r="D37" s="7">
        <v>100</v>
      </c>
      <c r="F37" s="8">
        <f>D37*E37</f>
        <v>0</v>
      </c>
    </row>
    <row r="38" spans="2:30" ht="15.75" hidden="1" thickBot="1" x14ac:dyDescent="0.3">
      <c r="B38" s="3" t="s">
        <v>32</v>
      </c>
      <c r="C38" s="5" t="s">
        <v>33</v>
      </c>
      <c r="D38" s="7">
        <v>8</v>
      </c>
      <c r="F38" s="8">
        <f>D38*E38</f>
        <v>0</v>
      </c>
    </row>
    <row r="39" spans="2:30" ht="15.75" hidden="1" thickBot="1" x14ac:dyDescent="0.3">
      <c r="B39" s="3"/>
      <c r="C39" s="5"/>
      <c r="D39" s="7"/>
      <c r="F39" s="8"/>
    </row>
    <row r="40" spans="2:30" ht="15.75" hidden="1" thickBot="1" x14ac:dyDescent="0.3">
      <c r="B40" s="3" t="s">
        <v>24</v>
      </c>
      <c r="C40" s="5" t="s">
        <v>30</v>
      </c>
      <c r="D40" s="7"/>
      <c r="F40" s="8" t="e">
        <f>SUM(F41:F44)</f>
        <v>#REF!</v>
      </c>
    </row>
    <row r="41" spans="2:30" ht="15.75" hidden="1" thickBot="1" x14ac:dyDescent="0.3">
      <c r="B41" s="3" t="s">
        <v>31</v>
      </c>
      <c r="C41" s="5" t="s">
        <v>34</v>
      </c>
      <c r="D41" s="7" t="e">
        <f>[1]re!C13*D26</f>
        <v>#REF!</v>
      </c>
      <c r="F41" s="8" t="e">
        <f>D41*E41</f>
        <v>#REF!</v>
      </c>
    </row>
    <row r="42" spans="2:30" ht="15.75" hidden="1" thickBot="1" x14ac:dyDescent="0.3">
      <c r="B42" s="3" t="s">
        <v>5</v>
      </c>
      <c r="C42" s="5" t="s">
        <v>34</v>
      </c>
      <c r="D42" s="17" t="e">
        <f>[1]re!C14*D26</f>
        <v>#REF!</v>
      </c>
      <c r="F42" s="8" t="e">
        <f>D42*E42</f>
        <v>#REF!</v>
      </c>
    </row>
    <row r="43" spans="2:30" ht="15.75" hidden="1" thickBot="1" x14ac:dyDescent="0.3">
      <c r="B43" s="3" t="s">
        <v>29</v>
      </c>
      <c r="C43" s="5" t="s">
        <v>28</v>
      </c>
      <c r="D43" s="7">
        <v>40</v>
      </c>
      <c r="F43" s="8">
        <f>D43*E43*E40</f>
        <v>0</v>
      </c>
    </row>
    <row r="44" spans="2:30" ht="15.75" hidden="1" thickBot="1" x14ac:dyDescent="0.3">
      <c r="B44" s="3" t="s">
        <v>7</v>
      </c>
      <c r="C44" s="5" t="s">
        <v>28</v>
      </c>
      <c r="D44" s="7">
        <v>20</v>
      </c>
      <c r="F44" s="8">
        <f>D44*E44*E40</f>
        <v>0</v>
      </c>
    </row>
    <row r="45" spans="2:30" ht="15.75" hidden="1" thickBot="1" x14ac:dyDescent="0.3">
      <c r="B45" s="3"/>
      <c r="F45" s="1"/>
    </row>
    <row r="46" spans="2:30" ht="15.75" hidden="1" thickBot="1" x14ac:dyDescent="0.3">
      <c r="B46" s="11" t="s">
        <v>8</v>
      </c>
      <c r="C46" s="10"/>
      <c r="D46" s="10"/>
      <c r="E46" s="10"/>
      <c r="F46" s="9" t="e">
        <f>SUM(F29:F40)</f>
        <v>#REF!</v>
      </c>
    </row>
    <row r="47" spans="2:30" ht="15.75" hidden="1" thickBot="1" x14ac:dyDescent="0.3"/>
    <row r="48" spans="2:30" ht="18" thickBot="1" x14ac:dyDescent="0.35">
      <c r="B48" s="2"/>
      <c r="C48" s="6"/>
      <c r="D48" s="2"/>
      <c r="E48" s="2"/>
      <c r="F48" s="2"/>
      <c r="G48" s="171" t="s">
        <v>71</v>
      </c>
      <c r="H48" s="172"/>
      <c r="I48" s="172"/>
      <c r="J48" s="173"/>
      <c r="K48" s="148">
        <v>2021</v>
      </c>
      <c r="L48" s="149"/>
      <c r="M48" s="149"/>
      <c r="N48" s="150"/>
      <c r="O48" s="148">
        <v>2022</v>
      </c>
      <c r="P48" s="149"/>
      <c r="Q48" s="149"/>
      <c r="R48" s="150"/>
      <c r="S48" s="148">
        <v>2023</v>
      </c>
      <c r="T48" s="149"/>
      <c r="U48" s="149"/>
      <c r="V48" s="150"/>
      <c r="W48" s="148">
        <v>2024</v>
      </c>
      <c r="X48" s="149"/>
      <c r="Y48" s="149"/>
      <c r="Z48" s="150"/>
      <c r="AA48" s="148">
        <v>2025</v>
      </c>
      <c r="AB48" s="149"/>
      <c r="AC48" s="149"/>
      <c r="AD48" s="150"/>
    </row>
    <row r="49" spans="2:30" ht="16.5" thickTop="1" thickBot="1" x14ac:dyDescent="0.3">
      <c r="C49" s="5"/>
      <c r="G49" s="110" t="s">
        <v>38</v>
      </c>
      <c r="H49" s="111" t="s">
        <v>99</v>
      </c>
      <c r="I49" s="111" t="s">
        <v>69</v>
      </c>
      <c r="J49" s="112" t="s">
        <v>68</v>
      </c>
      <c r="K49" s="33" t="s">
        <v>38</v>
      </c>
      <c r="L49" s="32" t="s">
        <v>99</v>
      </c>
      <c r="M49" s="32" t="s">
        <v>69</v>
      </c>
      <c r="N49" s="34" t="s">
        <v>68</v>
      </c>
      <c r="O49" s="35" t="s">
        <v>38</v>
      </c>
      <c r="P49" s="32" t="s">
        <v>99</v>
      </c>
      <c r="Q49" s="42" t="s">
        <v>69</v>
      </c>
      <c r="R49" s="36" t="s">
        <v>68</v>
      </c>
      <c r="S49" s="38" t="s">
        <v>38</v>
      </c>
      <c r="T49" s="23" t="s">
        <v>99</v>
      </c>
      <c r="U49" s="23" t="s">
        <v>69</v>
      </c>
      <c r="V49" s="39" t="s">
        <v>68</v>
      </c>
      <c r="W49" s="41" t="s">
        <v>38</v>
      </c>
      <c r="X49" s="23" t="s">
        <v>99</v>
      </c>
      <c r="Y49" s="23" t="s">
        <v>69</v>
      </c>
      <c r="Z49" s="39" t="s">
        <v>68</v>
      </c>
      <c r="AA49" s="41" t="s">
        <v>38</v>
      </c>
      <c r="AB49" s="23" t="s">
        <v>99</v>
      </c>
      <c r="AC49" s="37" t="s">
        <v>69</v>
      </c>
      <c r="AD49" s="60" t="s">
        <v>68</v>
      </c>
    </row>
    <row r="50" spans="2:30" x14ac:dyDescent="0.25">
      <c r="C50" s="5"/>
      <c r="D50" s="5" t="s">
        <v>12</v>
      </c>
      <c r="E50" s="5" t="s">
        <v>10</v>
      </c>
      <c r="F50" s="5" t="s">
        <v>11</v>
      </c>
      <c r="G50" s="113"/>
      <c r="H50" s="114"/>
      <c r="I50" s="114"/>
      <c r="J50" s="115"/>
      <c r="K50" s="56"/>
      <c r="L50" s="55"/>
      <c r="M50" s="55"/>
      <c r="N50" s="57"/>
      <c r="O50" s="59"/>
      <c r="P50" s="55"/>
      <c r="Q50" s="55"/>
      <c r="R50" s="57"/>
      <c r="S50" s="59"/>
      <c r="T50" s="55"/>
      <c r="U50" s="52"/>
      <c r="V50" s="57"/>
      <c r="W50" s="59"/>
      <c r="X50" s="55"/>
      <c r="Y50" s="55"/>
      <c r="Z50" s="57"/>
      <c r="AA50" s="59"/>
      <c r="AB50" s="55"/>
      <c r="AC50" s="55"/>
      <c r="AD50" s="57"/>
    </row>
    <row r="51" spans="2:30" x14ac:dyDescent="0.25">
      <c r="B51" s="100" t="s">
        <v>371</v>
      </c>
      <c r="C51" s="5" t="s">
        <v>0</v>
      </c>
      <c r="D51" s="7">
        <f>50</f>
        <v>50</v>
      </c>
      <c r="E51">
        <f>2*4*20</f>
        <v>160</v>
      </c>
      <c r="F51" s="53">
        <f>D51*E51</f>
        <v>8000</v>
      </c>
      <c r="G51" s="116">
        <f>SUM(H51:J51)</f>
        <v>8000</v>
      </c>
      <c r="H51" s="117">
        <f>L51+P51+T51+X51+AB51</f>
        <v>8000</v>
      </c>
      <c r="I51" s="117">
        <f>M51+Q51+U51+Y51+AC51</f>
        <v>0</v>
      </c>
      <c r="J51" s="118">
        <f>R51+V51+Z51+AD51</f>
        <v>0</v>
      </c>
      <c r="K51" s="56">
        <f t="shared" ref="K51:K64" si="0">SUM(L51:N51)</f>
        <v>1600</v>
      </c>
      <c r="L51" s="50">
        <f>F51/5</f>
        <v>1600</v>
      </c>
      <c r="M51" s="50"/>
      <c r="N51" s="64"/>
      <c r="O51" s="56">
        <f>SUM(P51:R51)</f>
        <v>1600</v>
      </c>
      <c r="P51" s="127">
        <f>F51/5</f>
        <v>1600</v>
      </c>
      <c r="Q51" s="50"/>
      <c r="R51" s="64"/>
      <c r="S51" s="56">
        <f>SUM(T51:V51)</f>
        <v>1600</v>
      </c>
      <c r="T51" s="50">
        <f>F51/5</f>
        <v>1600</v>
      </c>
      <c r="U51" s="51"/>
      <c r="V51" s="58"/>
      <c r="W51" s="56">
        <f>SUM(X51:Z51)</f>
        <v>1600</v>
      </c>
      <c r="X51" s="50">
        <f>F51/5</f>
        <v>1600</v>
      </c>
      <c r="Y51" s="50"/>
      <c r="Z51" s="58"/>
      <c r="AA51" s="56">
        <f>SUM(AB51:AD51)</f>
        <v>1600</v>
      </c>
      <c r="AB51" s="50">
        <f>F51/5</f>
        <v>1600</v>
      </c>
      <c r="AC51" s="50"/>
      <c r="AD51" s="58"/>
    </row>
    <row r="52" spans="2:30" x14ac:dyDescent="0.25">
      <c r="B52" s="3" t="s">
        <v>4</v>
      </c>
      <c r="C52" s="5" t="s">
        <v>6</v>
      </c>
      <c r="D52" s="7">
        <v>150</v>
      </c>
      <c r="F52" s="53">
        <f t="shared" ref="F52:F58" si="1">D52*E52</f>
        <v>0</v>
      </c>
      <c r="G52" s="116">
        <f t="shared" ref="G52:G64" si="2">SUM(H52:J52)</f>
        <v>0</v>
      </c>
      <c r="H52" s="117">
        <f t="shared" ref="H52:I64" si="3">L52+P52+T52+X52+AB52</f>
        <v>0</v>
      </c>
      <c r="I52" s="117">
        <f t="shared" si="3"/>
        <v>0</v>
      </c>
      <c r="J52" s="118">
        <f t="shared" ref="J52:J64" si="4">R52+V52+Z52+AD52</f>
        <v>0</v>
      </c>
      <c r="K52" s="56">
        <f t="shared" si="0"/>
        <v>0</v>
      </c>
      <c r="L52" s="50"/>
      <c r="M52" s="50"/>
      <c r="N52" s="58"/>
      <c r="O52" s="56">
        <f>SUM(P52:R52)</f>
        <v>0</v>
      </c>
      <c r="P52" s="50"/>
      <c r="Q52" s="50"/>
      <c r="R52" s="64"/>
      <c r="S52" s="56">
        <f t="shared" ref="S52:S64" si="5">SUM(T52:V52)</f>
        <v>0</v>
      </c>
      <c r="T52" s="50"/>
      <c r="U52" s="51"/>
      <c r="V52" s="58"/>
      <c r="W52" s="56">
        <f t="shared" ref="W52:W64" si="6">SUM(X52:Z52)</f>
        <v>0</v>
      </c>
      <c r="X52" s="50"/>
      <c r="Y52" s="50"/>
      <c r="Z52" s="58"/>
      <c r="AA52" s="56">
        <f t="shared" ref="AA52:AA64" si="7">SUM(AB52:AD52)</f>
        <v>0</v>
      </c>
      <c r="AB52" s="50"/>
      <c r="AC52" s="50"/>
      <c r="AD52" s="58"/>
    </row>
    <row r="53" spans="2:30" x14ac:dyDescent="0.25">
      <c r="B53" s="3"/>
      <c r="C53" s="5"/>
      <c r="D53" s="7"/>
      <c r="F53" s="53"/>
      <c r="G53" s="116"/>
      <c r="H53" s="117"/>
      <c r="I53" s="117"/>
      <c r="J53" s="118"/>
      <c r="K53" s="56">
        <f t="shared" si="0"/>
        <v>0</v>
      </c>
      <c r="L53" s="50"/>
      <c r="M53" s="50"/>
      <c r="N53" s="58"/>
      <c r="O53" s="56">
        <f t="shared" ref="O53:O60" si="8">SUM(P53:R53)</f>
        <v>0</v>
      </c>
      <c r="P53" s="50"/>
      <c r="Q53" s="50"/>
      <c r="R53" s="64">
        <f t="shared" ref="R53:R59" si="9">F53</f>
        <v>0</v>
      </c>
      <c r="S53" s="56">
        <f t="shared" si="5"/>
        <v>0</v>
      </c>
      <c r="T53" s="50"/>
      <c r="U53" s="51"/>
      <c r="V53" s="58"/>
      <c r="W53" s="56">
        <f t="shared" si="6"/>
        <v>0</v>
      </c>
      <c r="X53" s="50"/>
      <c r="Y53" s="50"/>
      <c r="Z53" s="58"/>
      <c r="AA53" s="56">
        <f t="shared" si="7"/>
        <v>0</v>
      </c>
      <c r="AB53" s="50"/>
      <c r="AC53" s="50"/>
      <c r="AD53" s="58"/>
    </row>
    <row r="54" spans="2:30" x14ac:dyDescent="0.25">
      <c r="B54" s="3" t="s">
        <v>372</v>
      </c>
      <c r="C54" s="5" t="s">
        <v>0</v>
      </c>
      <c r="D54" s="7">
        <f>50</f>
        <v>50</v>
      </c>
      <c r="E54" s="49">
        <f>2*2*100</f>
        <v>400</v>
      </c>
      <c r="F54" s="53">
        <f t="shared" si="1"/>
        <v>20000</v>
      </c>
      <c r="G54" s="116">
        <f t="shared" si="2"/>
        <v>20000</v>
      </c>
      <c r="H54" s="117">
        <f t="shared" si="3"/>
        <v>20000</v>
      </c>
      <c r="I54" s="117">
        <f t="shared" si="3"/>
        <v>0</v>
      </c>
      <c r="J54" s="118">
        <f t="shared" si="4"/>
        <v>0</v>
      </c>
      <c r="K54" s="56">
        <f t="shared" si="0"/>
        <v>4000</v>
      </c>
      <c r="L54" s="50">
        <f>F54/5</f>
        <v>4000</v>
      </c>
      <c r="M54" s="50"/>
      <c r="N54" s="64"/>
      <c r="O54" s="56">
        <f t="shared" si="8"/>
        <v>4000</v>
      </c>
      <c r="P54" s="50">
        <f>F54/5</f>
        <v>4000</v>
      </c>
      <c r="Q54" s="50"/>
      <c r="R54" s="64"/>
      <c r="S54" s="56">
        <f t="shared" si="5"/>
        <v>4000</v>
      </c>
      <c r="T54" s="50">
        <f>F54/5</f>
        <v>4000</v>
      </c>
      <c r="U54" s="51"/>
      <c r="V54" s="58"/>
      <c r="W54" s="56">
        <f t="shared" si="6"/>
        <v>4000</v>
      </c>
      <c r="X54" s="50">
        <f>F54/5</f>
        <v>4000</v>
      </c>
      <c r="Y54" s="50"/>
      <c r="Z54" s="58"/>
      <c r="AA54" s="56">
        <f t="shared" si="7"/>
        <v>4000</v>
      </c>
      <c r="AB54" s="50">
        <f>F54/5</f>
        <v>4000</v>
      </c>
      <c r="AC54" s="50"/>
      <c r="AD54" s="58"/>
    </row>
    <row r="55" spans="2:30" x14ac:dyDescent="0.25">
      <c r="B55" s="3" t="s">
        <v>373</v>
      </c>
      <c r="C55" s="5" t="s">
        <v>109</v>
      </c>
      <c r="D55" s="7">
        <v>500</v>
      </c>
      <c r="E55" s="49">
        <f>12</f>
        <v>12</v>
      </c>
      <c r="F55" s="53">
        <f t="shared" si="1"/>
        <v>6000</v>
      </c>
      <c r="G55" s="116">
        <f t="shared" si="2"/>
        <v>6000</v>
      </c>
      <c r="H55" s="117">
        <f t="shared" si="3"/>
        <v>6000</v>
      </c>
      <c r="I55" s="117">
        <f t="shared" si="3"/>
        <v>0</v>
      </c>
      <c r="J55" s="118">
        <f t="shared" si="4"/>
        <v>0</v>
      </c>
      <c r="K55" s="56">
        <f t="shared" si="0"/>
        <v>1200</v>
      </c>
      <c r="L55" s="50">
        <f>F55/5</f>
        <v>1200</v>
      </c>
      <c r="M55" s="50"/>
      <c r="N55" s="64"/>
      <c r="O55" s="56">
        <f t="shared" si="8"/>
        <v>1200</v>
      </c>
      <c r="P55" s="50">
        <f>F55/5</f>
        <v>1200</v>
      </c>
      <c r="Q55" s="50"/>
      <c r="R55" s="64"/>
      <c r="S55" s="56">
        <f t="shared" si="5"/>
        <v>1200</v>
      </c>
      <c r="T55" s="50">
        <f>F55/5</f>
        <v>1200</v>
      </c>
      <c r="U55" s="51"/>
      <c r="V55" s="58"/>
      <c r="W55" s="56">
        <f t="shared" si="6"/>
        <v>1200</v>
      </c>
      <c r="X55" s="50">
        <f>F55/5</f>
        <v>1200</v>
      </c>
      <c r="Y55" s="50"/>
      <c r="Z55" s="58"/>
      <c r="AA55" s="56">
        <f t="shared" si="7"/>
        <v>1200</v>
      </c>
      <c r="AB55" s="50">
        <f>F55/5</f>
        <v>1200</v>
      </c>
      <c r="AC55" s="50"/>
      <c r="AD55" s="58"/>
    </row>
    <row r="56" spans="2:30" x14ac:dyDescent="0.25">
      <c r="B56" s="3"/>
      <c r="C56" s="5"/>
      <c r="D56" s="7"/>
      <c r="F56" s="53"/>
      <c r="G56" s="116"/>
      <c r="H56" s="117"/>
      <c r="I56" s="117"/>
      <c r="J56" s="118"/>
      <c r="K56" s="56">
        <f t="shared" si="0"/>
        <v>0</v>
      </c>
      <c r="L56" s="50"/>
      <c r="M56" s="50"/>
      <c r="N56" s="58"/>
      <c r="O56" s="56">
        <f t="shared" si="8"/>
        <v>0</v>
      </c>
      <c r="P56" s="50"/>
      <c r="Q56" s="50"/>
      <c r="R56" s="64">
        <f t="shared" si="9"/>
        <v>0</v>
      </c>
      <c r="S56" s="56">
        <f t="shared" si="5"/>
        <v>0</v>
      </c>
      <c r="T56" s="50"/>
      <c r="U56" s="51"/>
      <c r="V56" s="58"/>
      <c r="W56" s="56">
        <f t="shared" si="6"/>
        <v>0</v>
      </c>
      <c r="X56" s="50"/>
      <c r="Y56" s="50"/>
      <c r="Z56" s="58"/>
      <c r="AA56" s="56">
        <f t="shared" si="7"/>
        <v>0</v>
      </c>
      <c r="AB56" s="50"/>
      <c r="AC56" s="50"/>
      <c r="AD56" s="58"/>
    </row>
    <row r="57" spans="2:30" x14ac:dyDescent="0.25">
      <c r="B57" s="3" t="s">
        <v>374</v>
      </c>
      <c r="C57" s="5" t="s">
        <v>108</v>
      </c>
      <c r="D57" s="7">
        <f>50</f>
        <v>50</v>
      </c>
      <c r="E57">
        <f>2*5*2</f>
        <v>20</v>
      </c>
      <c r="F57" s="53">
        <f t="shared" si="1"/>
        <v>1000</v>
      </c>
      <c r="G57" s="116">
        <f t="shared" si="2"/>
        <v>1000</v>
      </c>
      <c r="H57" s="117">
        <f t="shared" si="3"/>
        <v>1000</v>
      </c>
      <c r="I57" s="117">
        <f t="shared" si="3"/>
        <v>0</v>
      </c>
      <c r="J57" s="118">
        <f t="shared" si="4"/>
        <v>0</v>
      </c>
      <c r="K57" s="56">
        <f t="shared" si="0"/>
        <v>200</v>
      </c>
      <c r="L57" s="50">
        <f>F57/5</f>
        <v>200</v>
      </c>
      <c r="M57" s="50"/>
      <c r="N57" s="58"/>
      <c r="O57" s="56">
        <f t="shared" si="8"/>
        <v>200</v>
      </c>
      <c r="P57" s="50">
        <f>F57/5</f>
        <v>200</v>
      </c>
      <c r="Q57" s="50"/>
      <c r="R57" s="64"/>
      <c r="S57" s="56">
        <f t="shared" si="5"/>
        <v>200</v>
      </c>
      <c r="T57" s="50">
        <f>F57/5</f>
        <v>200</v>
      </c>
      <c r="U57" s="51"/>
      <c r="V57" s="58"/>
      <c r="W57" s="56">
        <f t="shared" si="6"/>
        <v>200</v>
      </c>
      <c r="X57" s="50">
        <f>F57/5</f>
        <v>200</v>
      </c>
      <c r="Y57" s="50"/>
      <c r="Z57" s="58"/>
      <c r="AA57" s="56">
        <f t="shared" si="7"/>
        <v>200</v>
      </c>
      <c r="AB57" s="50">
        <f>F57/5</f>
        <v>200</v>
      </c>
      <c r="AC57" s="50"/>
      <c r="AD57" s="58"/>
    </row>
    <row r="58" spans="2:30" x14ac:dyDescent="0.25">
      <c r="B58" s="3" t="s">
        <v>375</v>
      </c>
      <c r="C58" s="5" t="s">
        <v>33</v>
      </c>
      <c r="D58" s="7">
        <v>500</v>
      </c>
      <c r="E58">
        <f>12</f>
        <v>12</v>
      </c>
      <c r="F58" s="53">
        <f t="shared" si="1"/>
        <v>6000</v>
      </c>
      <c r="G58" s="116">
        <f t="shared" si="2"/>
        <v>6000</v>
      </c>
      <c r="H58" s="117">
        <f t="shared" si="3"/>
        <v>6000</v>
      </c>
      <c r="I58" s="117">
        <f t="shared" si="3"/>
        <v>0</v>
      </c>
      <c r="J58" s="118">
        <f t="shared" si="4"/>
        <v>0</v>
      </c>
      <c r="K58" s="56">
        <f t="shared" si="0"/>
        <v>1200</v>
      </c>
      <c r="L58" s="50">
        <f>F58/5</f>
        <v>1200</v>
      </c>
      <c r="M58" s="50"/>
      <c r="N58" s="58"/>
      <c r="O58" s="56">
        <f t="shared" si="8"/>
        <v>1200</v>
      </c>
      <c r="P58" s="50">
        <f>F58/5</f>
        <v>1200</v>
      </c>
      <c r="Q58" s="50"/>
      <c r="R58" s="64"/>
      <c r="S58" s="56">
        <f t="shared" si="5"/>
        <v>1200</v>
      </c>
      <c r="T58" s="50">
        <f>F58/5</f>
        <v>1200</v>
      </c>
      <c r="U58" s="51"/>
      <c r="V58" s="58"/>
      <c r="W58" s="56">
        <f t="shared" si="6"/>
        <v>1200</v>
      </c>
      <c r="X58" s="50">
        <f>F58/5</f>
        <v>1200</v>
      </c>
      <c r="Y58" s="50"/>
      <c r="Z58" s="58"/>
      <c r="AA58" s="56">
        <f t="shared" si="7"/>
        <v>1200</v>
      </c>
      <c r="AB58" s="50">
        <f>F58/5</f>
        <v>1200</v>
      </c>
      <c r="AC58" s="50"/>
      <c r="AD58" s="58"/>
    </row>
    <row r="59" spans="2:30" x14ac:dyDescent="0.25">
      <c r="B59" s="3"/>
      <c r="C59" s="5"/>
      <c r="D59" s="7"/>
      <c r="F59" s="53"/>
      <c r="G59" s="116"/>
      <c r="H59" s="117"/>
      <c r="I59" s="117"/>
      <c r="J59" s="118"/>
      <c r="K59" s="56">
        <f t="shared" si="0"/>
        <v>0</v>
      </c>
      <c r="L59" s="50"/>
      <c r="M59" s="50"/>
      <c r="N59" s="58"/>
      <c r="O59" s="56">
        <f t="shared" si="8"/>
        <v>0</v>
      </c>
      <c r="P59" s="50"/>
      <c r="Q59" s="50"/>
      <c r="R59" s="64">
        <f t="shared" si="9"/>
        <v>0</v>
      </c>
      <c r="S59" s="56">
        <f t="shared" si="5"/>
        <v>0</v>
      </c>
      <c r="T59" s="50"/>
      <c r="U59" s="51"/>
      <c r="V59" s="58"/>
      <c r="W59" s="56">
        <f t="shared" si="6"/>
        <v>0</v>
      </c>
      <c r="X59" s="50"/>
      <c r="Y59" s="50"/>
      <c r="Z59" s="58"/>
      <c r="AA59" s="56">
        <f t="shared" si="7"/>
        <v>0</v>
      </c>
      <c r="AB59" s="50"/>
      <c r="AC59" s="50"/>
      <c r="AD59" s="58"/>
    </row>
    <row r="60" spans="2:30" x14ac:dyDescent="0.25">
      <c r="B60" s="3" t="s">
        <v>24</v>
      </c>
      <c r="C60" s="5" t="s">
        <v>30</v>
      </c>
      <c r="D60" s="7">
        <v>50</v>
      </c>
      <c r="F60" s="53">
        <f>D60*E60</f>
        <v>0</v>
      </c>
      <c r="G60" s="116">
        <f t="shared" si="2"/>
        <v>0</v>
      </c>
      <c r="H60" s="117">
        <f t="shared" si="3"/>
        <v>0</v>
      </c>
      <c r="I60" s="117">
        <f t="shared" si="3"/>
        <v>0</v>
      </c>
      <c r="J60" s="118">
        <f t="shared" si="4"/>
        <v>0</v>
      </c>
      <c r="K60" s="56">
        <f t="shared" si="0"/>
        <v>0</v>
      </c>
      <c r="L60" s="50"/>
      <c r="M60" s="50"/>
      <c r="N60" s="58"/>
      <c r="O60" s="56">
        <f t="shared" si="8"/>
        <v>0</v>
      </c>
      <c r="P60" s="50"/>
      <c r="Q60" s="50"/>
      <c r="R60" s="64"/>
      <c r="S60" s="56">
        <f t="shared" si="5"/>
        <v>0</v>
      </c>
      <c r="T60" s="50"/>
      <c r="U60" s="51"/>
      <c r="V60" s="58"/>
      <c r="W60" s="56">
        <f t="shared" si="6"/>
        <v>0</v>
      </c>
      <c r="X60" s="50">
        <f>D60*E60</f>
        <v>0</v>
      </c>
      <c r="Y60" s="50"/>
      <c r="Z60" s="58"/>
      <c r="AA60" s="56">
        <f t="shared" si="7"/>
        <v>0</v>
      </c>
      <c r="AB60" s="50"/>
      <c r="AC60" s="50"/>
      <c r="AD60" s="58"/>
    </row>
    <row r="61" spans="2:30" x14ac:dyDescent="0.25">
      <c r="B61" s="3" t="s">
        <v>31</v>
      </c>
      <c r="C61" s="5" t="s">
        <v>34</v>
      </c>
      <c r="D61" s="17">
        <v>3225</v>
      </c>
      <c r="F61" s="53">
        <f t="shared" ref="F61:F64" si="10">D61*E61</f>
        <v>0</v>
      </c>
      <c r="G61" s="116">
        <f t="shared" si="2"/>
        <v>0</v>
      </c>
      <c r="H61" s="117">
        <f t="shared" si="3"/>
        <v>0</v>
      </c>
      <c r="I61" s="117">
        <f t="shared" si="3"/>
        <v>0</v>
      </c>
      <c r="J61" s="118">
        <f t="shared" si="4"/>
        <v>0</v>
      </c>
      <c r="K61" s="56">
        <f t="shared" si="0"/>
        <v>0</v>
      </c>
      <c r="L61" s="50"/>
      <c r="M61" s="50"/>
      <c r="N61" s="58"/>
      <c r="O61" s="56"/>
      <c r="P61" s="50"/>
      <c r="Q61" s="50"/>
      <c r="R61" s="64"/>
      <c r="S61" s="56">
        <f t="shared" si="5"/>
        <v>0</v>
      </c>
      <c r="T61" s="50"/>
      <c r="U61" s="51"/>
      <c r="V61" s="58"/>
      <c r="W61" s="56">
        <f t="shared" si="6"/>
        <v>0</v>
      </c>
      <c r="X61" s="50">
        <f>D61*E61</f>
        <v>0</v>
      </c>
      <c r="Y61" s="50"/>
      <c r="Z61" s="58"/>
      <c r="AA61" s="56">
        <f t="shared" si="7"/>
        <v>0</v>
      </c>
      <c r="AB61" s="50"/>
      <c r="AC61" s="50"/>
      <c r="AD61" s="58"/>
    </row>
    <row r="62" spans="2:30" x14ac:dyDescent="0.25">
      <c r="B62" s="3" t="s">
        <v>5</v>
      </c>
      <c r="C62" s="5" t="s">
        <v>34</v>
      </c>
      <c r="D62" s="17">
        <v>537.5</v>
      </c>
      <c r="F62" s="53">
        <f t="shared" si="10"/>
        <v>0</v>
      </c>
      <c r="G62" s="116">
        <f t="shared" si="2"/>
        <v>0</v>
      </c>
      <c r="H62" s="117">
        <f t="shared" si="3"/>
        <v>0</v>
      </c>
      <c r="I62" s="117">
        <f t="shared" si="3"/>
        <v>0</v>
      </c>
      <c r="J62" s="118">
        <f t="shared" si="4"/>
        <v>0</v>
      </c>
      <c r="K62" s="56">
        <f t="shared" si="0"/>
        <v>0</v>
      </c>
      <c r="L62" s="50"/>
      <c r="M62" s="50"/>
      <c r="N62" s="58"/>
      <c r="O62" s="56"/>
      <c r="P62" s="50"/>
      <c r="Q62" s="50"/>
      <c r="R62" s="64"/>
      <c r="S62" s="56">
        <f t="shared" si="5"/>
        <v>0</v>
      </c>
      <c r="T62" s="50"/>
      <c r="U62" s="51"/>
      <c r="V62" s="58"/>
      <c r="W62" s="56">
        <f t="shared" si="6"/>
        <v>0</v>
      </c>
      <c r="X62" s="50">
        <f t="shared" ref="X62:X64" si="11">D62*E62</f>
        <v>0</v>
      </c>
      <c r="Y62" s="50"/>
      <c r="Z62" s="58"/>
      <c r="AA62" s="56">
        <f t="shared" si="7"/>
        <v>0</v>
      </c>
      <c r="AB62" s="50"/>
      <c r="AC62" s="50"/>
      <c r="AD62" s="58"/>
    </row>
    <row r="63" spans="2:30" x14ac:dyDescent="0.25">
      <c r="B63" s="3" t="s">
        <v>29</v>
      </c>
      <c r="C63" s="5" t="s">
        <v>28</v>
      </c>
      <c r="D63" s="7">
        <v>40</v>
      </c>
      <c r="F63" s="53">
        <f t="shared" si="10"/>
        <v>0</v>
      </c>
      <c r="G63" s="116">
        <f t="shared" si="2"/>
        <v>0</v>
      </c>
      <c r="H63" s="117">
        <f t="shared" si="3"/>
        <v>0</v>
      </c>
      <c r="I63" s="117">
        <f t="shared" si="3"/>
        <v>0</v>
      </c>
      <c r="J63" s="118">
        <f t="shared" si="4"/>
        <v>0</v>
      </c>
      <c r="K63" s="56">
        <f t="shared" si="0"/>
        <v>0</v>
      </c>
      <c r="L63" s="50"/>
      <c r="M63" s="50"/>
      <c r="N63" s="58"/>
      <c r="O63" s="56"/>
      <c r="P63" s="50"/>
      <c r="Q63" s="50"/>
      <c r="R63" s="64"/>
      <c r="S63" s="56">
        <f t="shared" si="5"/>
        <v>0</v>
      </c>
      <c r="T63" s="50"/>
      <c r="U63" s="51"/>
      <c r="V63" s="58"/>
      <c r="W63" s="56">
        <f t="shared" si="6"/>
        <v>0</v>
      </c>
      <c r="X63" s="50">
        <f t="shared" si="11"/>
        <v>0</v>
      </c>
      <c r="Y63" s="50"/>
      <c r="Z63" s="58"/>
      <c r="AA63" s="56">
        <f t="shared" si="7"/>
        <v>0</v>
      </c>
      <c r="AB63" s="50"/>
      <c r="AC63" s="50"/>
      <c r="AD63" s="58"/>
    </row>
    <row r="64" spans="2:30" x14ac:dyDescent="0.25">
      <c r="B64" s="3" t="s">
        <v>7</v>
      </c>
      <c r="C64" s="5" t="s">
        <v>28</v>
      </c>
      <c r="D64" s="7">
        <v>20</v>
      </c>
      <c r="E64">
        <f>E60</f>
        <v>0</v>
      </c>
      <c r="F64" s="53">
        <f t="shared" si="10"/>
        <v>0</v>
      </c>
      <c r="G64" s="116">
        <f t="shared" si="2"/>
        <v>0</v>
      </c>
      <c r="H64" s="117">
        <f t="shared" si="3"/>
        <v>0</v>
      </c>
      <c r="I64" s="117">
        <f t="shared" si="3"/>
        <v>0</v>
      </c>
      <c r="J64" s="118">
        <f t="shared" si="4"/>
        <v>0</v>
      </c>
      <c r="K64" s="56">
        <f t="shared" si="0"/>
        <v>0</v>
      </c>
      <c r="L64" s="50"/>
      <c r="M64" s="50"/>
      <c r="N64" s="58"/>
      <c r="O64" s="56"/>
      <c r="P64" s="50"/>
      <c r="Q64" s="50"/>
      <c r="R64" s="64"/>
      <c r="S64" s="56">
        <f t="shared" si="5"/>
        <v>0</v>
      </c>
      <c r="T64" s="50"/>
      <c r="U64" s="51"/>
      <c r="V64" s="58"/>
      <c r="W64" s="56">
        <f t="shared" si="6"/>
        <v>0</v>
      </c>
      <c r="X64" s="50">
        <f t="shared" si="11"/>
        <v>0</v>
      </c>
      <c r="Y64" s="50"/>
      <c r="Z64" s="58"/>
      <c r="AA64" s="56">
        <f t="shared" si="7"/>
        <v>0</v>
      </c>
      <c r="AB64" s="50"/>
      <c r="AC64" s="50"/>
      <c r="AD64" s="58"/>
    </row>
    <row r="65" spans="2:30" ht="15.75" thickBot="1" x14ac:dyDescent="0.3">
      <c r="B65" s="3"/>
      <c r="F65" s="1"/>
      <c r="G65" s="119"/>
      <c r="H65" s="117"/>
      <c r="I65" s="117"/>
      <c r="J65" s="118"/>
      <c r="K65" s="56"/>
      <c r="L65" s="50"/>
      <c r="M65" s="50"/>
      <c r="N65" s="58"/>
      <c r="O65" s="56"/>
      <c r="P65" s="50"/>
      <c r="Q65" s="50"/>
      <c r="R65" s="58"/>
      <c r="S65" s="56"/>
      <c r="T65" s="50"/>
      <c r="U65" s="51"/>
      <c r="V65" s="58"/>
      <c r="W65" s="56"/>
      <c r="X65" s="50"/>
      <c r="Y65" s="50"/>
      <c r="Z65" s="58"/>
      <c r="AA65" s="56"/>
      <c r="AB65" s="50"/>
      <c r="AC65" s="50"/>
      <c r="AD65" s="58"/>
    </row>
    <row r="66" spans="2:30" ht="15.75" thickBot="1" x14ac:dyDescent="0.3">
      <c r="B66" s="11" t="s">
        <v>8</v>
      </c>
      <c r="C66" s="10"/>
      <c r="D66" s="10"/>
      <c r="E66" s="10"/>
      <c r="F66" s="54">
        <f>SUM(F51:F64)</f>
        <v>41000</v>
      </c>
      <c r="G66" s="120">
        <f t="shared" ref="G66:I66" si="12">SUM(G51:G64)</f>
        <v>41000</v>
      </c>
      <c r="H66" s="120">
        <f t="shared" si="12"/>
        <v>41000</v>
      </c>
      <c r="I66" s="120">
        <f t="shared" si="12"/>
        <v>0</v>
      </c>
      <c r="J66" s="120">
        <f>SUM(J51:J64)</f>
        <v>0</v>
      </c>
      <c r="K66" s="61">
        <f t="shared" ref="K66:M66" si="13">SUM(K51:K64)</f>
        <v>8200</v>
      </c>
      <c r="L66" s="61">
        <f t="shared" si="13"/>
        <v>8200</v>
      </c>
      <c r="M66" s="61">
        <f t="shared" si="13"/>
        <v>0</v>
      </c>
      <c r="N66" s="61">
        <f>SUM(N51:N64)</f>
        <v>0</v>
      </c>
      <c r="O66" s="62">
        <f>SUM(O51:O64)</f>
        <v>8200</v>
      </c>
      <c r="P66" s="63"/>
      <c r="Q66" s="63"/>
      <c r="R66" s="65">
        <f>SUM(R51:R65)</f>
        <v>0</v>
      </c>
      <c r="S66" s="65">
        <f t="shared" ref="S66:AD66" si="14">SUM(S51:S65)</f>
        <v>8200</v>
      </c>
      <c r="T66" s="65">
        <f t="shared" si="14"/>
        <v>8200</v>
      </c>
      <c r="U66" s="65">
        <f t="shared" si="14"/>
        <v>0</v>
      </c>
      <c r="V66" s="65">
        <f t="shared" si="14"/>
        <v>0</v>
      </c>
      <c r="W66" s="65">
        <f t="shared" si="14"/>
        <v>8200</v>
      </c>
      <c r="X66" s="65">
        <f t="shared" si="14"/>
        <v>8200</v>
      </c>
      <c r="Y66" s="65">
        <f t="shared" si="14"/>
        <v>0</v>
      </c>
      <c r="Z66" s="65">
        <f t="shared" si="14"/>
        <v>0</v>
      </c>
      <c r="AA66" s="65">
        <f t="shared" si="14"/>
        <v>8200</v>
      </c>
      <c r="AB66" s="65">
        <f t="shared" si="14"/>
        <v>8200</v>
      </c>
      <c r="AC66" s="65">
        <f t="shared" si="14"/>
        <v>0</v>
      </c>
      <c r="AD66" s="65">
        <f t="shared" si="14"/>
        <v>0</v>
      </c>
    </row>
    <row r="69" spans="2:30" x14ac:dyDescent="0.25">
      <c r="B69" t="s">
        <v>291</v>
      </c>
    </row>
    <row r="70" spans="2:30" x14ac:dyDescent="0.25">
      <c r="B70" t="s">
        <v>292</v>
      </c>
      <c r="F70" s="14"/>
    </row>
    <row r="71" spans="2:30" x14ac:dyDescent="0.25">
      <c r="B71" t="s">
        <v>293</v>
      </c>
      <c r="F71" s="14"/>
    </row>
    <row r="72" spans="2:30" x14ac:dyDescent="0.25">
      <c r="B72" t="s">
        <v>294</v>
      </c>
      <c r="F72" s="14"/>
    </row>
    <row r="73" spans="2:30" x14ac:dyDescent="0.25">
      <c r="B73" t="s">
        <v>295</v>
      </c>
    </row>
    <row r="74" spans="2:30" x14ac:dyDescent="0.25">
      <c r="B74" t="s">
        <v>294</v>
      </c>
    </row>
  </sheetData>
  <mergeCells count="6">
    <mergeCell ref="AA48:AD48"/>
    <mergeCell ref="G48:J48"/>
    <mergeCell ref="K48:N48"/>
    <mergeCell ref="O48:R48"/>
    <mergeCell ref="S48:V48"/>
    <mergeCell ref="W48:Z4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59</vt:i4>
      </vt:variant>
    </vt:vector>
  </HeadingPairs>
  <TitlesOfParts>
    <vt:vector size="59" baseType="lpstr">
      <vt:lpstr>re</vt:lpstr>
      <vt:lpstr>PIP_O3</vt:lpstr>
      <vt:lpstr>Buget_03</vt:lpstr>
      <vt:lpstr>3.1.1.1</vt:lpstr>
      <vt:lpstr>3.1.1.2</vt:lpstr>
      <vt:lpstr>3.1.1.3</vt:lpstr>
      <vt:lpstr>3.1.1.4</vt:lpstr>
      <vt:lpstr>3.1.1.5</vt:lpstr>
      <vt:lpstr>3.1.2.1</vt:lpstr>
      <vt:lpstr>3.1.2.2</vt:lpstr>
      <vt:lpstr>3.1.2.3</vt:lpstr>
      <vt:lpstr>3.1.2.4</vt:lpstr>
      <vt:lpstr>3.1.2.5</vt:lpstr>
      <vt:lpstr>3.1.2.6</vt:lpstr>
      <vt:lpstr>3.1.2.7</vt:lpstr>
      <vt:lpstr>3.1.2.8</vt:lpstr>
      <vt:lpstr>3.1.2.9</vt:lpstr>
      <vt:lpstr>3.1.3.1</vt:lpstr>
      <vt:lpstr>3.1.3.2</vt:lpstr>
      <vt:lpstr>3.1.3.3</vt:lpstr>
      <vt:lpstr>3.1.3.4</vt:lpstr>
      <vt:lpstr>3.1.3.5</vt:lpstr>
      <vt:lpstr>3.1.3.6</vt:lpstr>
      <vt:lpstr>3.1.3.7</vt:lpstr>
      <vt:lpstr>3.1.3.8</vt:lpstr>
      <vt:lpstr>3.1.3.9</vt:lpstr>
      <vt:lpstr>3.1.3.10</vt:lpstr>
      <vt:lpstr>3.2.1.1</vt:lpstr>
      <vt:lpstr>3.2.1.2</vt:lpstr>
      <vt:lpstr>3.2.1.3</vt:lpstr>
      <vt:lpstr>3.2.1.4</vt:lpstr>
      <vt:lpstr>3.2.1.5</vt:lpstr>
      <vt:lpstr>3.2.1.6</vt:lpstr>
      <vt:lpstr>3.2.2.1</vt:lpstr>
      <vt:lpstr>3.2.2.2</vt:lpstr>
      <vt:lpstr>3.2.2.3</vt:lpstr>
      <vt:lpstr>3.2.3.1</vt:lpstr>
      <vt:lpstr>3.2.3.2</vt:lpstr>
      <vt:lpstr>3.2.3.3</vt:lpstr>
      <vt:lpstr>3.2.3.4</vt:lpstr>
      <vt:lpstr>3.2.3.5</vt:lpstr>
      <vt:lpstr>3.2.4.1</vt:lpstr>
      <vt:lpstr>3.2.4.2</vt:lpstr>
      <vt:lpstr>3.2.4.3</vt:lpstr>
      <vt:lpstr>3.2.4.4</vt:lpstr>
      <vt:lpstr>3.2.4.5</vt:lpstr>
      <vt:lpstr>3.2.4.6</vt:lpstr>
      <vt:lpstr>3.2.4.7</vt:lpstr>
      <vt:lpstr>3.2.5.1</vt:lpstr>
      <vt:lpstr>3.2.5.2</vt:lpstr>
      <vt:lpstr>3.2.5.3</vt:lpstr>
      <vt:lpstr>3.2.5.4</vt:lpstr>
      <vt:lpstr>3.2.5.5</vt:lpstr>
      <vt:lpstr>3.3.1.1</vt:lpstr>
      <vt:lpstr>3.3.1.2</vt:lpstr>
      <vt:lpstr>3.3.1.3</vt:lpstr>
      <vt:lpstr>3.3.1.4</vt:lpstr>
      <vt:lpstr>3.3.2.1</vt:lpstr>
      <vt:lpstr>3.3.2.2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Admin</cp:lastModifiedBy>
  <cp:lastPrinted>2021-02-17T08:37:44Z</cp:lastPrinted>
  <dcterms:created xsi:type="dcterms:W3CDTF">2014-01-17T21:47:52Z</dcterms:created>
  <dcterms:modified xsi:type="dcterms:W3CDTF">2021-07-30T17:26:43Z</dcterms:modified>
</cp:coreProperties>
</file>